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worksheets/sheet6.xml" ContentType="application/vnd.openxmlformats-officedocument.spreadsheetml.worksheet+xml"/>
  <Default Extension="emf" ContentType="image/x-emf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0.xml" ContentType="application/vnd.openxmlformats-officedocument.spreadsheetml.table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/>
  <bookViews>
    <workbookView xWindow="-120" yWindow="-120" windowWidth="23256" windowHeight="13176" activeTab="1"/>
  </bookViews>
  <sheets>
    <sheet name="Verrichtingen" sheetId="8" r:id="rId1"/>
    <sheet name="Gezinsbudget2019" sheetId="1" r:id="rId2"/>
    <sheet name="Gezinsbudget2020" sheetId="4" r:id="rId3"/>
    <sheet name="Gezinsbudget2021" sheetId="5" r:id="rId4"/>
    <sheet name="Gezinsbudget2022" sheetId="7" r:id="rId5"/>
    <sheet name="Gezinsbudget2023" sheetId="6" r:id="rId6"/>
  </sheets>
  <definedNames>
    <definedName name="_xlnm._FilterDatabase" localSheetId="0" hidden="1">Verrichtingen!$A$2:$D$93</definedName>
    <definedName name="Boodschappers">OFFSET(Verrichtingen!$L$2,,,COUNTA(Verrichtingen!$L$2:$L$37),1)</definedName>
    <definedName name="maand">OFFSET(Verrichtingen!$N$2,,,COUNTA(Verrichtingen!$N$2:$N$37),1)</definedName>
    <definedName name="Print_Titles" localSheetId="2">Gezinsbudget2020!$B:$B,Gezinsbudget2020!$14:$14</definedName>
    <definedName name="Print_Titles" localSheetId="3">Gezinsbudget2021!$B:$B,Gezinsbudget2021!$14:$14</definedName>
    <definedName name="Print_Titles" localSheetId="4">Gezinsbudget2022!$B:$B,Gezinsbudget2022!$14:$14</definedName>
    <definedName name="Print_Titles" localSheetId="5">Gezinsbudget2023!$B:$B,Gezinsbudget2023!$14:$14</definedName>
    <definedName name="Print_Titles">Gezinsbudget2019!$B:$B,Gezinsbudget2019!$14:$14</definedName>
    <definedName name="reden">OFFSET(Verrichtingen!B1048576,,,COUNTA(Verrichtingen!B1048576:B46),1)</definedName>
    <definedName name="Uitgaven">Gezinsbudget2019!$B$15:$B$37</definedName>
  </definedNames>
  <calcPr calcId="124519"/>
</workbook>
</file>

<file path=xl/calcChain.xml><?xml version="1.0" encoding="utf-8"?>
<calcChain xmlns="http://schemas.openxmlformats.org/spreadsheetml/2006/main">
  <c r="O16" i="4"/>
  <c r="P16"/>
  <c r="O17"/>
  <c r="P17"/>
  <c r="O18"/>
  <c r="P18"/>
  <c r="O19"/>
  <c r="P19"/>
  <c r="O20"/>
  <c r="P20"/>
  <c r="O21"/>
  <c r="P21"/>
  <c r="O22"/>
  <c r="P22"/>
  <c r="O23"/>
  <c r="P23"/>
  <c r="O24"/>
  <c r="P24"/>
  <c r="O25"/>
  <c r="P25"/>
  <c r="O26"/>
  <c r="P26"/>
  <c r="O27"/>
  <c r="P27"/>
  <c r="O28"/>
  <c r="P28"/>
  <c r="O29"/>
  <c r="P29"/>
  <c r="O30"/>
  <c r="P30"/>
  <c r="O31"/>
  <c r="P31"/>
  <c r="O32"/>
  <c r="P32"/>
  <c r="O33"/>
  <c r="P33"/>
  <c r="O34"/>
  <c r="P34"/>
  <c r="O35"/>
  <c r="P35"/>
  <c r="O36"/>
  <c r="P36"/>
  <c r="O37"/>
  <c r="P37"/>
  <c r="O38"/>
  <c r="P38"/>
  <c r="O39"/>
  <c r="P39"/>
  <c r="O40"/>
  <c r="P40"/>
  <c r="O41"/>
  <c r="P41"/>
  <c r="O42"/>
  <c r="P42"/>
  <c r="O43"/>
  <c r="P43"/>
  <c r="O44"/>
  <c r="P44"/>
  <c r="O45"/>
  <c r="P45"/>
  <c r="O46"/>
  <c r="P46"/>
  <c r="O47"/>
  <c r="P47"/>
  <c r="O48"/>
  <c r="P48"/>
  <c r="O49"/>
  <c r="P49"/>
  <c r="O50"/>
  <c r="P50"/>
  <c r="O51"/>
  <c r="P51"/>
  <c r="O52"/>
  <c r="P52"/>
  <c r="O53"/>
  <c r="P53"/>
  <c r="O54"/>
  <c r="P54"/>
  <c r="O55"/>
  <c r="P55"/>
  <c r="O56"/>
  <c r="P56"/>
  <c r="O57"/>
  <c r="P57"/>
  <c r="O58"/>
  <c r="P58"/>
  <c r="O59"/>
  <c r="P59"/>
  <c r="O60"/>
  <c r="P60"/>
  <c r="O61"/>
  <c r="P61"/>
  <c r="O62"/>
  <c r="P62"/>
  <c r="O63"/>
  <c r="P63"/>
  <c r="O64"/>
  <c r="P64"/>
  <c r="O65"/>
  <c r="P65"/>
  <c r="O66"/>
  <c r="P66"/>
  <c r="O67"/>
  <c r="P67"/>
  <c r="O68"/>
  <c r="P68"/>
  <c r="O69"/>
  <c r="P69"/>
  <c r="O70"/>
  <c r="P70"/>
  <c r="O71"/>
  <c r="P71"/>
  <c r="O72"/>
  <c r="P72"/>
  <c r="O73"/>
  <c r="P73"/>
  <c r="O74"/>
  <c r="P74"/>
  <c r="O75"/>
  <c r="P75"/>
  <c r="O76"/>
  <c r="P76"/>
  <c r="O77"/>
  <c r="P77"/>
  <c r="O78"/>
  <c r="P78"/>
  <c r="O79"/>
  <c r="P79"/>
  <c r="O80"/>
  <c r="P80"/>
  <c r="O81"/>
  <c r="P81"/>
  <c r="O82"/>
  <c r="P82"/>
  <c r="O83"/>
  <c r="P83"/>
  <c r="O84"/>
  <c r="P84"/>
  <c r="O85"/>
  <c r="P85"/>
  <c r="O86"/>
  <c r="P86"/>
  <c r="O87"/>
  <c r="P87"/>
  <c r="O88"/>
  <c r="P88"/>
  <c r="O89"/>
  <c r="P89"/>
  <c r="O90"/>
  <c r="P90"/>
  <c r="O91"/>
  <c r="P91"/>
  <c r="O92"/>
  <c r="P92"/>
  <c r="O93"/>
  <c r="P93"/>
  <c r="O94"/>
  <c r="P94"/>
  <c r="O95"/>
  <c r="P95"/>
  <c r="O96"/>
  <c r="P96"/>
  <c r="O97"/>
  <c r="P97"/>
  <c r="O98"/>
  <c r="P98"/>
  <c r="O99"/>
  <c r="P99"/>
  <c r="O100"/>
  <c r="P100"/>
  <c r="O101"/>
  <c r="P101"/>
  <c r="O102"/>
  <c r="P102"/>
  <c r="O103"/>
  <c r="P103"/>
  <c r="O104"/>
  <c r="P104"/>
  <c r="O105"/>
  <c r="P105"/>
  <c r="O106"/>
  <c r="P106"/>
  <c r="O107"/>
  <c r="P107"/>
  <c r="O108"/>
  <c r="P108"/>
  <c r="O109"/>
  <c r="P109"/>
  <c r="O110"/>
  <c r="P110"/>
  <c r="O111"/>
  <c r="P111"/>
  <c r="O112"/>
  <c r="P112"/>
  <c r="O113"/>
  <c r="P113"/>
  <c r="O114"/>
  <c r="P114"/>
  <c r="O115"/>
  <c r="P115"/>
  <c r="O116"/>
  <c r="P116"/>
  <c r="O117"/>
  <c r="P117"/>
  <c r="O118"/>
  <c r="P118"/>
  <c r="O119"/>
  <c r="P119"/>
  <c r="O120"/>
  <c r="P120"/>
  <c r="O121"/>
  <c r="P121"/>
  <c r="O122"/>
  <c r="P122"/>
  <c r="O123"/>
  <c r="P123"/>
  <c r="O124"/>
  <c r="P124"/>
  <c r="O125"/>
  <c r="P125"/>
  <c r="O126"/>
  <c r="P126"/>
  <c r="O127"/>
  <c r="P127"/>
  <c r="O128"/>
  <c r="P128"/>
  <c r="O129"/>
  <c r="P129"/>
  <c r="O130"/>
  <c r="P130"/>
  <c r="O131"/>
  <c r="P131"/>
  <c r="O132"/>
  <c r="P132"/>
  <c r="O133"/>
  <c r="P133"/>
  <c r="O134"/>
  <c r="P134"/>
  <c r="O135"/>
  <c r="P135"/>
  <c r="O136"/>
  <c r="P136"/>
  <c r="O137"/>
  <c r="P137"/>
  <c r="O138"/>
  <c r="P138"/>
  <c r="O139"/>
  <c r="P139"/>
  <c r="O140"/>
  <c r="P140"/>
  <c r="O141"/>
  <c r="P141"/>
  <c r="O142"/>
  <c r="P142"/>
  <c r="O143"/>
  <c r="P143"/>
  <c r="O144"/>
  <c r="P144"/>
  <c r="O145"/>
  <c r="P145"/>
  <c r="O146"/>
  <c r="P146"/>
  <c r="O147"/>
  <c r="P147"/>
  <c r="O148"/>
  <c r="P148"/>
  <c r="O149"/>
  <c r="P149"/>
  <c r="O150"/>
  <c r="P150"/>
  <c r="O151"/>
  <c r="P151"/>
  <c r="O152"/>
  <c r="P152"/>
  <c r="O41" i="1"/>
  <c r="P41"/>
  <c r="O42"/>
  <c r="P42"/>
  <c r="O43"/>
  <c r="P43"/>
  <c r="O44"/>
  <c r="P44"/>
  <c r="O45"/>
  <c r="P45"/>
  <c r="O46"/>
  <c r="P46"/>
  <c r="O47"/>
  <c r="P47"/>
  <c r="O48"/>
  <c r="P48"/>
  <c r="O49"/>
  <c r="P49"/>
  <c r="O50"/>
  <c r="P50"/>
  <c r="O51"/>
  <c r="P51"/>
  <c r="O52"/>
  <c r="P52"/>
  <c r="O53"/>
  <c r="P53"/>
  <c r="O54"/>
  <c r="P54"/>
  <c r="O55"/>
  <c r="P55"/>
  <c r="O56"/>
  <c r="P56"/>
  <c r="O57"/>
  <c r="P57"/>
  <c r="O58"/>
  <c r="P58"/>
  <c r="O59"/>
  <c r="P59"/>
  <c r="O60"/>
  <c r="P60"/>
  <c r="O61"/>
  <c r="P61"/>
  <c r="O62"/>
  <c r="P62"/>
  <c r="O63"/>
  <c r="P63"/>
  <c r="O64"/>
  <c r="P64"/>
  <c r="O65"/>
  <c r="P65"/>
  <c r="O66"/>
  <c r="P66"/>
  <c r="O67"/>
  <c r="P67"/>
  <c r="O68"/>
  <c r="P68"/>
  <c r="O69"/>
  <c r="P69"/>
  <c r="O70"/>
  <c r="P70"/>
  <c r="O71"/>
  <c r="P71"/>
  <c r="O72"/>
  <c r="P72"/>
  <c r="O73"/>
  <c r="P73"/>
  <c r="O74"/>
  <c r="P74"/>
  <c r="O75"/>
  <c r="P75"/>
  <c r="O76"/>
  <c r="P76"/>
  <c r="O77"/>
  <c r="P77"/>
  <c r="O78"/>
  <c r="P78"/>
  <c r="O79"/>
  <c r="P79"/>
  <c r="O80"/>
  <c r="P80"/>
  <c r="O81"/>
  <c r="P81"/>
  <c r="O82"/>
  <c r="P82"/>
  <c r="O83"/>
  <c r="P83"/>
  <c r="O84"/>
  <c r="P84"/>
  <c r="O85"/>
  <c r="P85"/>
  <c r="O86"/>
  <c r="P86"/>
  <c r="O87"/>
  <c r="P87"/>
  <c r="O88"/>
  <c r="P88"/>
  <c r="O89"/>
  <c r="P89"/>
  <c r="O90"/>
  <c r="P90"/>
  <c r="O91"/>
  <c r="P91"/>
  <c r="O92"/>
  <c r="P92"/>
  <c r="O93"/>
  <c r="P93"/>
  <c r="O94"/>
  <c r="P94"/>
  <c r="O95"/>
  <c r="P95"/>
  <c r="O96"/>
  <c r="P96"/>
  <c r="O97"/>
  <c r="P97"/>
  <c r="O98"/>
  <c r="P98"/>
  <c r="P39"/>
  <c r="P40"/>
  <c r="O39"/>
  <c r="O40"/>
  <c r="O16" l="1"/>
  <c r="P16"/>
  <c r="O17"/>
  <c r="P17"/>
  <c r="O18"/>
  <c r="P18"/>
  <c r="O19"/>
  <c r="P19"/>
  <c r="O20"/>
  <c r="P20"/>
  <c r="O21"/>
  <c r="P21"/>
  <c r="O22"/>
  <c r="P22"/>
  <c r="O23"/>
  <c r="P23"/>
  <c r="O24"/>
  <c r="P24"/>
  <c r="O25"/>
  <c r="P25"/>
  <c r="O26"/>
  <c r="P26"/>
  <c r="O27"/>
  <c r="P27"/>
  <c r="O28"/>
  <c r="P28"/>
  <c r="O29"/>
  <c r="P29"/>
  <c r="O30"/>
  <c r="P30"/>
  <c r="O31"/>
  <c r="P31"/>
  <c r="O32"/>
  <c r="P32"/>
  <c r="O33"/>
  <c r="P33"/>
  <c r="O34"/>
  <c r="P34"/>
  <c r="O35"/>
  <c r="P35"/>
  <c r="O36"/>
  <c r="P36"/>
  <c r="O37"/>
  <c r="P37"/>
  <c r="O38"/>
  <c r="P38"/>
  <c r="O15"/>
  <c r="P15"/>
  <c r="O16" i="5"/>
  <c r="P16"/>
  <c r="O17"/>
  <c r="P17"/>
  <c r="O18"/>
  <c r="P18"/>
  <c r="O19"/>
  <c r="P19"/>
  <c r="O20"/>
  <c r="P20"/>
  <c r="O21"/>
  <c r="P21"/>
  <c r="O22"/>
  <c r="P22"/>
  <c r="O23"/>
  <c r="P23"/>
  <c r="O24"/>
  <c r="P24"/>
  <c r="O25"/>
  <c r="P25"/>
  <c r="O26"/>
  <c r="P26"/>
  <c r="O27"/>
  <c r="P27"/>
  <c r="O28"/>
  <c r="P28"/>
  <c r="O29"/>
  <c r="P29"/>
  <c r="O30"/>
  <c r="P30"/>
  <c r="O31"/>
  <c r="P31"/>
  <c r="O32"/>
  <c r="P32"/>
  <c r="O33"/>
  <c r="P33"/>
  <c r="O34"/>
  <c r="P34"/>
  <c r="O35"/>
  <c r="P35"/>
  <c r="O36"/>
  <c r="P36"/>
  <c r="O37"/>
  <c r="P37"/>
  <c r="O38"/>
  <c r="P38"/>
  <c r="O39"/>
  <c r="P39"/>
  <c r="O40"/>
  <c r="P40"/>
  <c r="O41"/>
  <c r="P41"/>
  <c r="O42"/>
  <c r="P42"/>
  <c r="O43"/>
  <c r="P43"/>
  <c r="O44"/>
  <c r="P44"/>
  <c r="O45"/>
  <c r="P45"/>
  <c r="O46"/>
  <c r="P46"/>
  <c r="O47"/>
  <c r="P47"/>
  <c r="O48"/>
  <c r="P48"/>
  <c r="O49"/>
  <c r="P49"/>
  <c r="O50"/>
  <c r="P50"/>
  <c r="O51"/>
  <c r="P51"/>
  <c r="O52"/>
  <c r="P52"/>
  <c r="O53"/>
  <c r="P53"/>
  <c r="O54"/>
  <c r="P54"/>
  <c r="O55"/>
  <c r="P55"/>
  <c r="O56"/>
  <c r="P56"/>
  <c r="O57"/>
  <c r="P57"/>
  <c r="O58"/>
  <c r="P58"/>
  <c r="O59"/>
  <c r="P59"/>
  <c r="O60"/>
  <c r="P60"/>
  <c r="O61"/>
  <c r="P61"/>
  <c r="O62"/>
  <c r="P62"/>
  <c r="O63"/>
  <c r="P63"/>
  <c r="O64"/>
  <c r="P64"/>
  <c r="O65"/>
  <c r="P65"/>
  <c r="P15" i="4"/>
  <c r="O15"/>
  <c r="P15" i="5"/>
  <c r="O15"/>
  <c r="O16" i="7"/>
  <c r="P16"/>
  <c r="O17"/>
  <c r="P17"/>
  <c r="O18"/>
  <c r="P18"/>
  <c r="O19"/>
  <c r="P19"/>
  <c r="O20"/>
  <c r="P20"/>
  <c r="O21"/>
  <c r="P21"/>
  <c r="O22"/>
  <c r="P22"/>
  <c r="O23"/>
  <c r="P23"/>
  <c r="O24"/>
  <c r="P24"/>
  <c r="O25"/>
  <c r="P25"/>
  <c r="O26"/>
  <c r="P26"/>
  <c r="O27"/>
  <c r="P27"/>
  <c r="O28"/>
  <c r="P28"/>
  <c r="O29"/>
  <c r="P29"/>
  <c r="O30"/>
  <c r="P30"/>
  <c r="O31"/>
  <c r="P31"/>
  <c r="O32"/>
  <c r="P32"/>
  <c r="O33"/>
  <c r="P33"/>
  <c r="O34"/>
  <c r="P34"/>
  <c r="O35"/>
  <c r="P35"/>
  <c r="O36"/>
  <c r="P36"/>
  <c r="O37"/>
  <c r="P37"/>
  <c r="O38"/>
  <c r="P38"/>
  <c r="O39"/>
  <c r="P39"/>
  <c r="O40"/>
  <c r="P40"/>
  <c r="O41"/>
  <c r="P41"/>
  <c r="O42"/>
  <c r="P42"/>
  <c r="O43"/>
  <c r="P43"/>
  <c r="O44"/>
  <c r="P44"/>
  <c r="O45"/>
  <c r="P45"/>
  <c r="O46"/>
  <c r="P46"/>
  <c r="O47"/>
  <c r="P47"/>
  <c r="O48"/>
  <c r="P48"/>
  <c r="O49"/>
  <c r="P49"/>
  <c r="O50"/>
  <c r="P50"/>
  <c r="O51"/>
  <c r="P51"/>
  <c r="O52"/>
  <c r="P52"/>
  <c r="O53"/>
  <c r="P53"/>
  <c r="O54"/>
  <c r="P54"/>
  <c r="O55"/>
  <c r="P55"/>
  <c r="O56"/>
  <c r="P56"/>
  <c r="O57"/>
  <c r="P57"/>
  <c r="O58"/>
  <c r="P58"/>
  <c r="O59"/>
  <c r="P59"/>
  <c r="O60"/>
  <c r="P60"/>
  <c r="O61"/>
  <c r="P61"/>
  <c r="O62"/>
  <c r="P62"/>
  <c r="O63"/>
  <c r="P63"/>
  <c r="O64"/>
  <c r="P64"/>
  <c r="O65"/>
  <c r="P65"/>
  <c r="P15"/>
  <c r="O15"/>
  <c r="P15" i="6"/>
  <c r="O15"/>
  <c r="O16"/>
  <c r="P16"/>
  <c r="O17"/>
  <c r="P17"/>
  <c r="O18"/>
  <c r="P18"/>
  <c r="O19"/>
  <c r="P19"/>
  <c r="O20"/>
  <c r="P20"/>
  <c r="O21"/>
  <c r="P21"/>
  <c r="O22"/>
  <c r="P22"/>
  <c r="O23"/>
  <c r="P23"/>
  <c r="O24"/>
  <c r="P24"/>
  <c r="O25"/>
  <c r="P25"/>
  <c r="O26"/>
  <c r="P26"/>
  <c r="O27"/>
  <c r="P27"/>
  <c r="O28"/>
  <c r="P28"/>
  <c r="O29"/>
  <c r="P29"/>
  <c r="O30"/>
  <c r="P30"/>
  <c r="O31"/>
  <c r="P31"/>
  <c r="O32"/>
  <c r="P32"/>
  <c r="O33"/>
  <c r="P33"/>
  <c r="O34"/>
  <c r="P34"/>
  <c r="O35"/>
  <c r="P35"/>
  <c r="O36"/>
  <c r="P36"/>
  <c r="O37"/>
  <c r="P37"/>
  <c r="O38"/>
  <c r="P38"/>
  <c r="O39"/>
  <c r="P39"/>
  <c r="O40"/>
  <c r="P40"/>
  <c r="O41"/>
  <c r="P41"/>
  <c r="O42"/>
  <c r="P42"/>
  <c r="O43"/>
  <c r="P43"/>
  <c r="O44"/>
  <c r="P44"/>
  <c r="O45"/>
  <c r="P45"/>
  <c r="O46"/>
  <c r="P46"/>
  <c r="O47"/>
  <c r="P47"/>
  <c r="O48"/>
  <c r="P48"/>
  <c r="O49"/>
  <c r="P49"/>
  <c r="O50"/>
  <c r="P50"/>
  <c r="O51"/>
  <c r="P51"/>
  <c r="O52"/>
  <c r="P52"/>
  <c r="O53"/>
  <c r="P53"/>
  <c r="O54"/>
  <c r="P54"/>
  <c r="O55"/>
  <c r="P55"/>
  <c r="O56"/>
  <c r="P56"/>
  <c r="O57"/>
  <c r="P57"/>
  <c r="O58"/>
  <c r="P58"/>
  <c r="O59"/>
  <c r="P59"/>
  <c r="O60"/>
  <c r="P60"/>
  <c r="O61"/>
  <c r="P61"/>
  <c r="D1" i="8" l="1"/>
  <c r="P13" i="7" l="1"/>
  <c r="P12"/>
  <c r="P11"/>
  <c r="O11"/>
  <c r="N8"/>
  <c r="M8"/>
  <c r="L8"/>
  <c r="K8"/>
  <c r="J8"/>
  <c r="I8"/>
  <c r="H8"/>
  <c r="G8"/>
  <c r="F8"/>
  <c r="E8"/>
  <c r="D8"/>
  <c r="C8"/>
  <c r="N7"/>
  <c r="M7"/>
  <c r="M9" s="1"/>
  <c r="L7"/>
  <c r="K7"/>
  <c r="J7"/>
  <c r="I7"/>
  <c r="I9" s="1"/>
  <c r="H7"/>
  <c r="G7"/>
  <c r="G9" s="1"/>
  <c r="F7"/>
  <c r="E7"/>
  <c r="E9" s="1"/>
  <c r="D7"/>
  <c r="D9" s="1"/>
  <c r="C7"/>
  <c r="C9" s="1"/>
  <c r="P13" i="6"/>
  <c r="P12"/>
  <c r="P11"/>
  <c r="O11"/>
  <c r="N8"/>
  <c r="M8"/>
  <c r="L8"/>
  <c r="K8"/>
  <c r="J8"/>
  <c r="I8"/>
  <c r="H8"/>
  <c r="G8"/>
  <c r="F8"/>
  <c r="E8"/>
  <c r="D8"/>
  <c r="C8"/>
  <c r="N7"/>
  <c r="N9" s="1"/>
  <c r="M7"/>
  <c r="L7"/>
  <c r="K7"/>
  <c r="K9" s="1"/>
  <c r="J7"/>
  <c r="I7"/>
  <c r="I9" s="1"/>
  <c r="H7"/>
  <c r="G7"/>
  <c r="G9" s="1"/>
  <c r="F7"/>
  <c r="E7"/>
  <c r="E9" s="1"/>
  <c r="D7"/>
  <c r="D9" s="1"/>
  <c r="C7"/>
  <c r="C9" s="1"/>
  <c r="P13" i="5"/>
  <c r="P12"/>
  <c r="P11"/>
  <c r="O11"/>
  <c r="N8"/>
  <c r="M8"/>
  <c r="L8"/>
  <c r="K8"/>
  <c r="J8"/>
  <c r="I8"/>
  <c r="H8"/>
  <c r="G8"/>
  <c r="F8"/>
  <c r="E8"/>
  <c r="D8"/>
  <c r="C8"/>
  <c r="N7"/>
  <c r="N9" s="1"/>
  <c r="M7"/>
  <c r="M9" s="1"/>
  <c r="L7"/>
  <c r="L9" s="1"/>
  <c r="K7"/>
  <c r="K9" s="1"/>
  <c r="J7"/>
  <c r="J9" s="1"/>
  <c r="I7"/>
  <c r="H7"/>
  <c r="H9" s="1"/>
  <c r="G7"/>
  <c r="G9" s="1"/>
  <c r="F7"/>
  <c r="F9" s="1"/>
  <c r="E7"/>
  <c r="E9" s="1"/>
  <c r="D7"/>
  <c r="D9" s="1"/>
  <c r="C7"/>
  <c r="C9" s="1"/>
  <c r="P13" i="4"/>
  <c r="P12"/>
  <c r="P11"/>
  <c r="O11"/>
  <c r="N8"/>
  <c r="M8"/>
  <c r="L8"/>
  <c r="K8"/>
  <c r="J8"/>
  <c r="I8"/>
  <c r="H8"/>
  <c r="G8"/>
  <c r="F8"/>
  <c r="E8"/>
  <c r="D8"/>
  <c r="C8"/>
  <c r="N7"/>
  <c r="M7"/>
  <c r="L7"/>
  <c r="K7"/>
  <c r="J7"/>
  <c r="J9" s="1"/>
  <c r="I7"/>
  <c r="H7"/>
  <c r="H9" s="1"/>
  <c r="G7"/>
  <c r="F7"/>
  <c r="F9" s="1"/>
  <c r="E7"/>
  <c r="E9" s="1"/>
  <c r="D7"/>
  <c r="C7"/>
  <c r="O11" i="1"/>
  <c r="J7"/>
  <c r="C9" i="4" l="1"/>
  <c r="J9" i="7"/>
  <c r="H9"/>
  <c r="I9" i="4"/>
  <c r="G9"/>
  <c r="M9"/>
  <c r="J9" i="6"/>
  <c r="H9"/>
  <c r="N9" i="4"/>
  <c r="L9"/>
  <c r="F9" i="7"/>
  <c r="L9"/>
  <c r="M9" i="6"/>
  <c r="F9"/>
  <c r="K9" i="4"/>
  <c r="K9" i="7"/>
  <c r="L9" i="6"/>
  <c r="I9" i="5"/>
  <c r="P9" s="1"/>
  <c r="P7" i="4"/>
  <c r="N9" i="7"/>
  <c r="O8" i="5"/>
  <c r="O8" i="6"/>
  <c r="O8" i="7"/>
  <c r="P7"/>
  <c r="P8"/>
  <c r="O7"/>
  <c r="P7" i="6"/>
  <c r="P8"/>
  <c r="O7"/>
  <c r="P8" i="4"/>
  <c r="O8"/>
  <c r="O7" i="5"/>
  <c r="P7"/>
  <c r="P8"/>
  <c r="D9" i="4"/>
  <c r="O7"/>
  <c r="K7" i="1"/>
  <c r="P9" i="6" l="1"/>
  <c r="O9" i="5"/>
  <c r="O9" i="7"/>
  <c r="O9" i="4"/>
  <c r="O9" i="6"/>
  <c r="P9" i="7"/>
  <c r="P9" i="4"/>
  <c r="D8" i="1"/>
  <c r="E8"/>
  <c r="F8"/>
  <c r="G8"/>
  <c r="H8"/>
  <c r="I8"/>
  <c r="J8"/>
  <c r="J9" s="1"/>
  <c r="K8"/>
  <c r="K9" s="1"/>
  <c r="L8"/>
  <c r="M8"/>
  <c r="N8"/>
  <c r="D7"/>
  <c r="E7"/>
  <c r="F7"/>
  <c r="G7"/>
  <c r="H7"/>
  <c r="I7"/>
  <c r="L7"/>
  <c r="M7"/>
  <c r="N7"/>
  <c r="I9" l="1"/>
  <c r="G9"/>
  <c r="M9"/>
  <c r="N9"/>
  <c r="L9"/>
  <c r="F9"/>
  <c r="E9"/>
  <c r="H9"/>
  <c r="D9"/>
  <c r="P13"/>
  <c r="C8"/>
  <c r="C7"/>
  <c r="P7" s="1"/>
  <c r="C9" l="1"/>
  <c r="P11"/>
  <c r="P12"/>
  <c r="O7" l="1"/>
  <c r="P8"/>
  <c r="P9" l="1"/>
  <c r="O8"/>
  <c r="O9" l="1"/>
</calcChain>
</file>

<file path=xl/sharedStrings.xml><?xml version="1.0" encoding="utf-8"?>
<sst xmlns="http://schemas.openxmlformats.org/spreadsheetml/2006/main" count="739" uniqueCount="112">
  <si>
    <t>Trend
beschikbaar geld:</t>
  </si>
  <si>
    <t>Overzicht</t>
  </si>
  <si>
    <t>Inkomsten</t>
  </si>
  <si>
    <t>Uitgaven</t>
  </si>
  <si>
    <t>Beschikbaar geld</t>
  </si>
  <si>
    <t>Type inkomsten</t>
  </si>
  <si>
    <t>Inkomsten 1</t>
  </si>
  <si>
    <t>Huisvesting</t>
  </si>
  <si>
    <t>Mobiele telefoon</t>
  </si>
  <si>
    <t>Water</t>
  </si>
  <si>
    <t>Amusement</t>
  </si>
  <si>
    <t>JAN</t>
  </si>
  <si>
    <t>FEB</t>
  </si>
  <si>
    <t>Gezins-
budget</t>
  </si>
  <si>
    <t>MRT</t>
  </si>
  <si>
    <t>APR</t>
  </si>
  <si>
    <t>MEI</t>
  </si>
  <si>
    <t>JUN</t>
  </si>
  <si>
    <t>JUL</t>
  </si>
  <si>
    <t>AUG</t>
  </si>
  <si>
    <t>SEP</t>
  </si>
  <si>
    <t>OKT</t>
  </si>
  <si>
    <t>NOV</t>
  </si>
  <si>
    <t>DEC</t>
  </si>
  <si>
    <t>MAANDELIJKS GEMIDDELDE</t>
  </si>
  <si>
    <t xml:space="preserve"> </t>
  </si>
  <si>
    <t>[JAAR]2019</t>
  </si>
  <si>
    <t>Elektriciteit/gas</t>
  </si>
  <si>
    <t>Boodschappen lidl</t>
  </si>
  <si>
    <t>Boodschappen AD del</t>
  </si>
  <si>
    <t>Boodschappen GB</t>
  </si>
  <si>
    <t>Boodschappen Alvo</t>
  </si>
  <si>
    <t>Boodschappen Aldi</t>
  </si>
  <si>
    <t>Boodschappen kruidvat</t>
  </si>
  <si>
    <t>Verzekering auto</t>
  </si>
  <si>
    <t xml:space="preserve">Brand-verzekering </t>
  </si>
  <si>
    <t xml:space="preserve">Jaarlijkse Belasting </t>
  </si>
  <si>
    <t>Amusement/postzegels</t>
  </si>
  <si>
    <t>tv/Internet/telefoon</t>
  </si>
  <si>
    <t>TOTAAL</t>
  </si>
  <si>
    <t>brandstof auto</t>
  </si>
  <si>
    <t>Ziekenhuiskosten leuven</t>
  </si>
  <si>
    <t>Ziekenhuiskosten Reet</t>
  </si>
  <si>
    <t>Ambulance</t>
  </si>
  <si>
    <t>Bankautomaat</t>
  </si>
  <si>
    <t>Inkomsten 2</t>
  </si>
  <si>
    <t>Inkomsten 3</t>
  </si>
  <si>
    <t>Medische kosten</t>
  </si>
  <si>
    <t>[JAAR]2020</t>
  </si>
  <si>
    <t>[JAAR]2021</t>
  </si>
  <si>
    <t>[JAAR]2022</t>
  </si>
  <si>
    <t>[JAAR]2023</t>
  </si>
  <si>
    <t>datum</t>
  </si>
  <si>
    <t>uitgaven</t>
  </si>
  <si>
    <t>bedrag</t>
  </si>
  <si>
    <t>uitgaven overzicht</t>
  </si>
  <si>
    <t>85,81</t>
  </si>
  <si>
    <t>17,08</t>
  </si>
  <si>
    <t>ziekenhuisbed</t>
  </si>
  <si>
    <t>Boodschappers</t>
  </si>
  <si>
    <t>door</t>
  </si>
  <si>
    <t>zoek naar :</t>
  </si>
  <si>
    <t>reden/winkel</t>
  </si>
  <si>
    <t>maand</t>
  </si>
  <si>
    <t>reden</t>
  </si>
  <si>
    <t>tel.nr.</t>
  </si>
  <si>
    <t>Natasja</t>
  </si>
  <si>
    <t>Luc</t>
  </si>
  <si>
    <t>9,81</t>
  </si>
  <si>
    <t>27,16</t>
  </si>
  <si>
    <t>Ziekenhuiskosten UZA</t>
  </si>
  <si>
    <t>Nancy</t>
  </si>
  <si>
    <t>Karim</t>
  </si>
  <si>
    <t>22,95</t>
  </si>
  <si>
    <t>5,43</t>
  </si>
  <si>
    <t>verzorging</t>
  </si>
  <si>
    <t xml:space="preserve"> Jaarlijkse Belasting </t>
  </si>
  <si>
    <t xml:space="preserve"> Mobiele telefoon</t>
  </si>
  <si>
    <t>Frituur</t>
  </si>
  <si>
    <t>augustus</t>
  </si>
  <si>
    <t>Apotheek</t>
  </si>
  <si>
    <t>Winkelen lidl</t>
  </si>
  <si>
    <t>Winkelen AD delhaize</t>
  </si>
  <si>
    <t>Winkelen GB</t>
  </si>
  <si>
    <t>Winkelen Aldi</t>
  </si>
  <si>
    <t>Winkelen kruidvat</t>
  </si>
  <si>
    <t>Postzegels</t>
  </si>
  <si>
    <t>Ziekenhuis leuven</t>
  </si>
  <si>
    <t>Ziekenhuis Reet</t>
  </si>
  <si>
    <t>Ziekenhuis UZA</t>
  </si>
  <si>
    <t>klini-plan</t>
  </si>
  <si>
    <t>Winkelen Colruyt</t>
  </si>
  <si>
    <t>Dokter</t>
  </si>
  <si>
    <t>Action</t>
  </si>
  <si>
    <t>Garage</t>
  </si>
  <si>
    <t>Kolom1</t>
  </si>
  <si>
    <t>Kolom2</t>
  </si>
  <si>
    <t>Kolom3</t>
  </si>
  <si>
    <t>Kolom4</t>
  </si>
  <si>
    <t>Kolom5</t>
  </si>
  <si>
    <t>Kolom6</t>
  </si>
  <si>
    <t>Kolom7</t>
  </si>
  <si>
    <t>Kolom8</t>
  </si>
  <si>
    <t>Kolom9</t>
  </si>
  <si>
    <t>Kolom10</t>
  </si>
  <si>
    <t>Kolom11</t>
  </si>
  <si>
    <t>Kolom12</t>
  </si>
  <si>
    <t>Auto verzekering</t>
  </si>
  <si>
    <t>Brand-verzekering</t>
  </si>
  <si>
    <t>Allerlei</t>
  </si>
  <si>
    <t>Kinesist</t>
  </si>
  <si>
    <t>Dokter / kinesist</t>
  </si>
</sst>
</file>

<file path=xl/styles.xml><?xml version="1.0" encoding="utf-8"?>
<styleSheet xmlns="http://schemas.openxmlformats.org/spreadsheetml/2006/main">
  <numFmts count="7">
    <numFmt numFmtId="164" formatCode="#,##0.00\ &quot;€&quot;;[Red]\-#,##0.00\ &quot;€&quot;"/>
    <numFmt numFmtId="165" formatCode="_-* #,##0.00\ &quot;€&quot;_-;\-* #,##0.00\ &quot;€&quot;_-;_-* &quot;-&quot;??\ &quot;€&quot;_-;_-@_-"/>
    <numFmt numFmtId="166" formatCode="&quot;€&quot;\ #,##0.00"/>
    <numFmt numFmtId="167" formatCode="[$-813]dd\-mmm\-yy;@"/>
    <numFmt numFmtId="168" formatCode="d/mmm/yyyy"/>
    <numFmt numFmtId="169" formatCode="mmmm"/>
    <numFmt numFmtId="170" formatCode="0000000000"/>
  </numFmts>
  <fonts count="20">
    <font>
      <sz val="10"/>
      <color theme="3"/>
      <name val="Segoe UI"/>
      <family val="2"/>
      <scheme val="minor"/>
    </font>
    <font>
      <sz val="11"/>
      <color theme="1"/>
      <name val="Segoe UI"/>
      <family val="2"/>
      <scheme val="minor"/>
    </font>
    <font>
      <b/>
      <sz val="11"/>
      <color theme="0" tint="-0.34998626667073579"/>
      <name val="Segoe UI"/>
      <family val="2"/>
      <scheme val="minor"/>
    </font>
    <font>
      <sz val="10"/>
      <color theme="0" tint="-0.34998626667073579"/>
      <name val="Segoe UI"/>
      <family val="1"/>
      <scheme val="major"/>
    </font>
    <font>
      <b/>
      <sz val="26"/>
      <color theme="2"/>
      <name val="Segoe UI"/>
      <family val="1"/>
      <scheme val="major"/>
    </font>
    <font>
      <sz val="85"/>
      <color theme="2"/>
      <name val="Segoe UI"/>
      <family val="2"/>
      <scheme val="major"/>
    </font>
    <font>
      <b/>
      <sz val="14"/>
      <color theme="2"/>
      <name val="Segoe UI"/>
      <family val="1"/>
      <scheme val="major"/>
    </font>
    <font>
      <sz val="72"/>
      <color theme="2"/>
      <name val="Segoe UI"/>
      <family val="2"/>
      <scheme val="major"/>
    </font>
    <font>
      <b/>
      <sz val="12"/>
      <color theme="3"/>
      <name val="Segoe UI"/>
      <family val="2"/>
      <scheme val="minor"/>
    </font>
    <font>
      <sz val="12"/>
      <color theme="3"/>
      <name val="Segoe UI"/>
      <family val="2"/>
      <scheme val="minor"/>
    </font>
    <font>
      <b/>
      <sz val="12"/>
      <color theme="2"/>
      <name val="Segoe UI"/>
      <family val="2"/>
      <scheme val="minor"/>
    </font>
    <font>
      <sz val="48"/>
      <color theme="2"/>
      <name val="Segoe UI"/>
      <family val="2"/>
      <scheme val="major"/>
    </font>
    <font>
      <b/>
      <sz val="13"/>
      <color theme="8" tint="-0.249977111117893"/>
      <name val="Segoe UI"/>
      <family val="2"/>
      <scheme val="minor"/>
    </font>
    <font>
      <sz val="13"/>
      <color theme="3"/>
      <name val="Segoe UI"/>
      <family val="2"/>
      <scheme val="minor"/>
    </font>
    <font>
      <b/>
      <sz val="13"/>
      <color rgb="FFFF00FF"/>
      <name val="Segoe UI"/>
      <family val="2"/>
      <scheme val="minor"/>
    </font>
    <font>
      <b/>
      <sz val="13"/>
      <color theme="2"/>
      <name val="Segoe UI"/>
      <family val="2"/>
      <scheme val="minor"/>
    </font>
    <font>
      <b/>
      <sz val="13"/>
      <name val="Segoe UI"/>
      <family val="2"/>
      <scheme val="minor"/>
    </font>
    <font>
      <b/>
      <sz val="14"/>
      <color theme="3"/>
      <name val="Segoe UI"/>
      <family val="2"/>
      <scheme val="minor"/>
    </font>
    <font>
      <b/>
      <sz val="10"/>
      <color theme="3"/>
      <name val="Segoe UI"/>
      <family val="2"/>
      <scheme val="minor"/>
    </font>
    <font>
      <b/>
      <sz val="10"/>
      <color theme="0"/>
      <name val="Segoe U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3" tint="-0.24994659260841701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0" fontId="4" fillId="4" borderId="0" applyNumberFormat="0" applyBorder="0" applyAlignment="0" applyProtection="0"/>
    <xf numFmtId="0" fontId="1" fillId="2" borderId="0" applyNumberFormat="0" applyBorder="0" applyAlignment="0" applyProtection="0"/>
    <xf numFmtId="0" fontId="7" fillId="4" borderId="0" applyNumberFormat="0" applyBorder="0" applyAlignment="0" applyProtection="0"/>
    <xf numFmtId="0" fontId="6" fillId="6" borderId="0" applyNumberFormat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1" applyNumberFormat="0" applyFill="0" applyAlignment="0" applyProtection="0"/>
  </cellStyleXfs>
  <cellXfs count="101">
    <xf numFmtId="0" fontId="0" fillId="0" borderId="0" xfId="0">
      <alignment vertical="center"/>
    </xf>
    <xf numFmtId="0" fontId="1" fillId="3" borderId="0" xfId="2" applyFill="1"/>
    <xf numFmtId="0" fontId="0" fillId="3" borderId="0" xfId="0" applyFill="1">
      <alignment vertical="center"/>
    </xf>
    <xf numFmtId="0" fontId="0" fillId="3" borderId="0" xfId="0" applyFill="1" applyAlignment="1">
      <alignment horizontal="left" vertical="center" indent="1"/>
    </xf>
    <xf numFmtId="0" fontId="1" fillId="3" borderId="0" xfId="2" applyFill="1" applyAlignment="1">
      <alignment horizontal="left" vertical="center" indent="1"/>
    </xf>
    <xf numFmtId="0" fontId="0" fillId="8" borderId="0" xfId="0" applyFill="1">
      <alignment vertical="center"/>
    </xf>
    <xf numFmtId="0" fontId="0" fillId="5" borderId="0" xfId="0" applyNumberFormat="1" applyFill="1">
      <alignment vertical="center"/>
    </xf>
    <xf numFmtId="0" fontId="1" fillId="5" borderId="0" xfId="2" applyNumberFormat="1" applyFill="1"/>
    <xf numFmtId="0" fontId="5" fillId="7" borderId="0" xfId="3" applyNumberFormat="1" applyFont="1" applyFill="1" applyAlignment="1">
      <alignment vertical="center"/>
    </xf>
    <xf numFmtId="0" fontId="4" fillId="7" borderId="0" xfId="1" applyNumberFormat="1" applyFill="1" applyBorder="1" applyAlignment="1">
      <alignment vertical="center" wrapText="1"/>
    </xf>
    <xf numFmtId="0" fontId="1" fillId="7" borderId="0" xfId="2" applyNumberFormat="1" applyFill="1"/>
    <xf numFmtId="0" fontId="0" fillId="7" borderId="0" xfId="0" applyNumberFormat="1" applyFill="1">
      <alignment vertical="center"/>
    </xf>
    <xf numFmtId="0" fontId="6" fillId="7" borderId="0" xfId="4" applyNumberFormat="1" applyFill="1" applyAlignment="1">
      <alignment horizontal="left" vertical="center" wrapText="1" indent="1"/>
    </xf>
    <xf numFmtId="0" fontId="0" fillId="3" borderId="0" xfId="0" applyNumberFormat="1" applyFill="1">
      <alignment vertical="center"/>
    </xf>
    <xf numFmtId="0" fontId="1" fillId="7" borderId="0" xfId="2" applyNumberFormat="1" applyFill="1" applyAlignment="1">
      <alignment horizontal="center" vertical="center"/>
    </xf>
    <xf numFmtId="0" fontId="1" fillId="7" borderId="0" xfId="2" applyNumberFormat="1" applyFill="1" applyAlignment="1">
      <alignment vertical="center"/>
    </xf>
    <xf numFmtId="0" fontId="0" fillId="3" borderId="0" xfId="0" applyNumberFormat="1" applyFill="1" applyAlignment="1">
      <alignment vertical="center"/>
    </xf>
    <xf numFmtId="0" fontId="0" fillId="5" borderId="0" xfId="0" applyNumberFormat="1" applyFill="1" applyAlignment="1">
      <alignment vertical="center"/>
    </xf>
    <xf numFmtId="0" fontId="0" fillId="7" borderId="0" xfId="0" applyNumberFormat="1" applyFill="1" applyAlignment="1">
      <alignment vertical="center"/>
    </xf>
    <xf numFmtId="166" fontId="0" fillId="8" borderId="0" xfId="0" applyNumberFormat="1" applyFill="1">
      <alignment vertical="center"/>
    </xf>
    <xf numFmtId="166" fontId="0" fillId="8" borderId="0" xfId="0" applyNumberFormat="1" applyFill="1" applyAlignment="1">
      <alignment horizontal="right" vertical="center" indent="3"/>
    </xf>
    <xf numFmtId="0" fontId="8" fillId="8" borderId="2" xfId="0" applyFont="1" applyFill="1" applyBorder="1" applyAlignment="1">
      <alignment horizontal="left" vertical="center" indent="1"/>
    </xf>
    <xf numFmtId="0" fontId="8" fillId="0" borderId="2" xfId="0" applyFont="1" applyFill="1" applyBorder="1" applyAlignment="1">
      <alignment horizontal="left" vertical="center" indent="1"/>
    </xf>
    <xf numFmtId="0" fontId="9" fillId="0" borderId="0" xfId="0" applyNumberFormat="1" applyFont="1" applyFill="1" applyAlignment="1">
      <alignment horizontal="left" vertical="top" indent="1"/>
    </xf>
    <xf numFmtId="0" fontId="10" fillId="6" borderId="0" xfId="0" applyNumberFormat="1" applyFont="1" applyFill="1" applyAlignment="1">
      <alignment horizontal="left" vertical="top" indent="1"/>
    </xf>
    <xf numFmtId="167" fontId="10" fillId="4" borderId="0" xfId="0" applyNumberFormat="1" applyFont="1" applyFill="1" applyAlignment="1">
      <alignment horizontal="center" vertical="center"/>
    </xf>
    <xf numFmtId="0" fontId="10" fillId="4" borderId="0" xfId="0" applyNumberFormat="1" applyFont="1" applyFill="1" applyAlignment="1">
      <alignment horizontal="center" vertical="center"/>
    </xf>
    <xf numFmtId="166" fontId="12" fillId="8" borderId="2" xfId="0" applyNumberFormat="1" applyFont="1" applyFill="1" applyBorder="1">
      <alignment vertical="center"/>
    </xf>
    <xf numFmtId="166" fontId="12" fillId="8" borderId="3" xfId="0" applyNumberFormat="1" applyFont="1" applyFill="1" applyBorder="1">
      <alignment vertical="center"/>
    </xf>
    <xf numFmtId="166" fontId="12" fillId="8" borderId="2" xfId="0" applyNumberFormat="1" applyFont="1" applyFill="1" applyBorder="1" applyAlignment="1">
      <alignment horizontal="right" vertical="center" indent="3"/>
    </xf>
    <xf numFmtId="166" fontId="14" fillId="8" borderId="2" xfId="0" applyNumberFormat="1" applyFont="1" applyFill="1" applyBorder="1">
      <alignment vertical="center"/>
    </xf>
    <xf numFmtId="166" fontId="14" fillId="8" borderId="3" xfId="0" applyNumberFormat="1" applyFont="1" applyFill="1" applyBorder="1">
      <alignment vertical="center"/>
    </xf>
    <xf numFmtId="166" fontId="14" fillId="8" borderId="2" xfId="0" applyNumberFormat="1" applyFont="1" applyFill="1" applyBorder="1" applyAlignment="1">
      <alignment horizontal="right" vertical="center" indent="3"/>
    </xf>
    <xf numFmtId="0" fontId="13" fillId="0" borderId="0" xfId="0" applyNumberFormat="1" applyFont="1" applyFill="1" applyAlignment="1">
      <alignment horizontal="center" vertical="center"/>
    </xf>
    <xf numFmtId="0" fontId="15" fillId="4" borderId="0" xfId="0" applyNumberFormat="1" applyFont="1" applyFill="1" applyAlignment="1">
      <alignment horizontal="center" vertical="center"/>
    </xf>
    <xf numFmtId="0" fontId="13" fillId="0" borderId="2" xfId="0" applyNumberFormat="1" applyFont="1" applyFill="1" applyBorder="1" applyAlignment="1">
      <alignment horizontal="center" vertical="center"/>
    </xf>
    <xf numFmtId="166" fontId="12" fillId="0" borderId="2" xfId="0" applyNumberFormat="1" applyFont="1" applyFill="1" applyBorder="1" applyAlignment="1">
      <alignment vertical="center"/>
    </xf>
    <xf numFmtId="166" fontId="12" fillId="0" borderId="3" xfId="0" applyNumberFormat="1" applyFont="1" applyFill="1" applyBorder="1" applyAlignment="1">
      <alignment vertical="center"/>
    </xf>
    <xf numFmtId="166" fontId="12" fillId="0" borderId="2" xfId="0" applyNumberFormat="1" applyFont="1" applyFill="1" applyBorder="1" applyAlignment="1">
      <alignment horizontal="right" vertical="center" indent="3"/>
    </xf>
    <xf numFmtId="166" fontId="16" fillId="8" borderId="2" xfId="0" applyNumberFormat="1" applyFont="1" applyFill="1" applyBorder="1">
      <alignment vertical="center"/>
    </xf>
    <xf numFmtId="166" fontId="16" fillId="8" borderId="3" xfId="0" applyNumberFormat="1" applyFont="1" applyFill="1" applyBorder="1">
      <alignment vertical="center"/>
    </xf>
    <xf numFmtId="166" fontId="16" fillId="8" borderId="2" xfId="0" applyNumberFormat="1" applyFont="1" applyFill="1" applyBorder="1" applyAlignment="1">
      <alignment horizontal="right" vertical="center" indent="3"/>
    </xf>
    <xf numFmtId="0" fontId="8" fillId="8" borderId="0" xfId="0" applyFont="1" applyFill="1" applyBorder="1" applyAlignment="1">
      <alignment horizontal="left" vertical="center" indent="1"/>
    </xf>
    <xf numFmtId="166" fontId="16" fillId="8" borderId="0" xfId="0" applyNumberFormat="1" applyFont="1" applyFill="1" applyBorder="1">
      <alignment vertical="center"/>
    </xf>
    <xf numFmtId="14" fontId="17" fillId="0" borderId="4" xfId="0" applyNumberFormat="1" applyFont="1" applyBorder="1" applyAlignment="1">
      <alignment horizontal="centerContinuous" vertical="center"/>
    </xf>
    <xf numFmtId="0" fontId="17" fillId="0" borderId="5" xfId="0" applyFont="1" applyBorder="1" applyAlignment="1">
      <alignment horizontal="centerContinuous" vertical="center"/>
    </xf>
    <xf numFmtId="0" fontId="18" fillId="0" borderId="0" xfId="0" applyFont="1" applyBorder="1">
      <alignment vertical="center"/>
    </xf>
    <xf numFmtId="0" fontId="18" fillId="0" borderId="0" xfId="0" applyFont="1" applyAlignment="1">
      <alignment horizontal="right" vertical="center"/>
    </xf>
    <xf numFmtId="168" fontId="18" fillId="0" borderId="0" xfId="0" applyNumberFormat="1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165" fontId="18" fillId="0" borderId="0" xfId="0" applyNumberFormat="1" applyFont="1" applyBorder="1" applyAlignment="1">
      <alignment horizontal="center" vertical="center"/>
    </xf>
    <xf numFmtId="0" fontId="18" fillId="0" borderId="0" xfId="0" applyFont="1">
      <alignment vertical="center"/>
    </xf>
    <xf numFmtId="170" fontId="18" fillId="0" borderId="0" xfId="0" applyNumberFormat="1" applyFont="1">
      <alignment vertical="center"/>
    </xf>
    <xf numFmtId="14" fontId="18" fillId="0" borderId="0" xfId="0" applyNumberFormat="1" applyFont="1" applyBorder="1" applyAlignment="1">
      <alignment horizontal="center" vertical="center"/>
    </xf>
    <xf numFmtId="14" fontId="18" fillId="0" borderId="0" xfId="0" applyNumberFormat="1" applyFont="1">
      <alignment vertical="center"/>
    </xf>
    <xf numFmtId="169" fontId="18" fillId="9" borderId="2" xfId="0" applyNumberFormat="1" applyFont="1" applyFill="1" applyBorder="1">
      <alignment vertical="center"/>
    </xf>
    <xf numFmtId="0" fontId="18" fillId="9" borderId="2" xfId="0" applyFont="1" applyFill="1" applyBorder="1">
      <alignment vertical="center"/>
    </xf>
    <xf numFmtId="164" fontId="18" fillId="9" borderId="2" xfId="0" applyNumberFormat="1" applyFont="1" applyFill="1" applyBorder="1">
      <alignment vertical="center"/>
    </xf>
    <xf numFmtId="169" fontId="18" fillId="0" borderId="0" xfId="0" applyNumberFormat="1" applyFont="1">
      <alignment vertical="center"/>
    </xf>
    <xf numFmtId="165" fontId="18" fillId="0" borderId="0" xfId="0" applyNumberFormat="1" applyFont="1" applyAlignment="1">
      <alignment horizontal="right" vertical="center"/>
    </xf>
    <xf numFmtId="0" fontId="18" fillId="0" borderId="2" xfId="0" applyFont="1" applyBorder="1" applyAlignment="1">
      <alignment horizontal="center" vertical="center"/>
    </xf>
    <xf numFmtId="170" fontId="18" fillId="0" borderId="2" xfId="0" applyNumberFormat="1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14" fontId="18" fillId="0" borderId="0" xfId="0" applyNumberFormat="1" applyFont="1" applyAlignment="1">
      <alignment horizontal="right" vertical="center"/>
    </xf>
    <xf numFmtId="169" fontId="19" fillId="0" borderId="0" xfId="0" applyNumberFormat="1" applyFont="1" applyAlignment="1">
      <alignment horizontal="center"/>
    </xf>
    <xf numFmtId="0" fontId="18" fillId="0" borderId="0" xfId="0" applyFont="1" applyAlignment="1">
      <alignment horizontal="center"/>
    </xf>
    <xf numFmtId="0" fontId="0" fillId="3" borderId="0" xfId="0" applyNumberFormat="1" applyFill="1" applyAlignment="1">
      <alignment horizontal="right" vertical="center"/>
    </xf>
    <xf numFmtId="0" fontId="0" fillId="5" borderId="0" xfId="0" applyNumberFormat="1" applyFill="1" applyAlignment="1">
      <alignment horizontal="right" vertical="center"/>
    </xf>
    <xf numFmtId="0" fontId="0" fillId="7" borderId="0" xfId="0" applyNumberFormat="1" applyFill="1" applyAlignment="1">
      <alignment horizontal="right" vertical="center"/>
    </xf>
    <xf numFmtId="0" fontId="1" fillId="7" borderId="0" xfId="2" applyNumberFormat="1" applyFill="1" applyAlignment="1">
      <alignment horizontal="right" vertical="center"/>
    </xf>
    <xf numFmtId="166" fontId="12" fillId="8" borderId="2" xfId="0" applyNumberFormat="1" applyFont="1" applyFill="1" applyBorder="1" applyAlignment="1">
      <alignment horizontal="right" vertical="center"/>
    </xf>
    <xf numFmtId="166" fontId="16" fillId="8" borderId="2" xfId="0" applyNumberFormat="1" applyFont="1" applyFill="1" applyBorder="1" applyAlignment="1">
      <alignment horizontal="right" vertical="center"/>
    </xf>
    <xf numFmtId="166" fontId="14" fillId="8" borderId="2" xfId="0" applyNumberFormat="1" applyFont="1" applyFill="1" applyBorder="1" applyAlignment="1">
      <alignment horizontal="right" vertical="center"/>
    </xf>
    <xf numFmtId="166" fontId="12" fillId="0" borderId="2" xfId="0" applyNumberFormat="1" applyFont="1" applyFill="1" applyBorder="1" applyAlignment="1">
      <alignment horizontal="right" vertical="center"/>
    </xf>
    <xf numFmtId="166" fontId="0" fillId="8" borderId="0" xfId="0" applyNumberFormat="1" applyFill="1" applyAlignment="1">
      <alignment horizontal="right" vertical="center"/>
    </xf>
    <xf numFmtId="0" fontId="10" fillId="4" borderId="6" xfId="0" applyNumberFormat="1" applyFont="1" applyFill="1" applyBorder="1" applyAlignment="1">
      <alignment horizontal="center" vertical="center"/>
    </xf>
    <xf numFmtId="166" fontId="16" fillId="8" borderId="0" xfId="0" applyNumberFormat="1" applyFont="1" applyFill="1" applyBorder="1" applyAlignment="1">
      <alignment vertical="center"/>
    </xf>
    <xf numFmtId="166" fontId="16" fillId="8" borderId="0" xfId="0" applyNumberFormat="1" applyFont="1" applyFill="1" applyBorder="1" applyAlignment="1">
      <alignment horizontal="right" vertical="center" indent="3"/>
    </xf>
    <xf numFmtId="0" fontId="0" fillId="0" borderId="0" xfId="0" applyBorder="1">
      <alignment vertical="center"/>
    </xf>
    <xf numFmtId="0" fontId="0" fillId="8" borderId="0" xfId="0" applyFill="1" applyBorder="1">
      <alignment vertical="center"/>
    </xf>
    <xf numFmtId="166" fontId="0" fillId="8" borderId="0" xfId="0" applyNumberFormat="1" applyFill="1" applyBorder="1">
      <alignment vertical="center"/>
    </xf>
    <xf numFmtId="166" fontId="16" fillId="8" borderId="0" xfId="0" applyNumberFormat="1" applyFont="1" applyFill="1" applyBorder="1" applyAlignment="1">
      <alignment horizontal="right" vertical="center"/>
    </xf>
    <xf numFmtId="170" fontId="18" fillId="0" borderId="0" xfId="0" applyNumberFormat="1" applyFont="1" applyBorder="1">
      <alignment vertical="center"/>
    </xf>
    <xf numFmtId="169" fontId="18" fillId="0" borderId="0" xfId="0" applyNumberFormat="1" applyFont="1" applyBorder="1">
      <alignment vertical="center"/>
    </xf>
    <xf numFmtId="169" fontId="18" fillId="0" borderId="0" xfId="0" applyNumberFormat="1" applyFont="1" applyBorder="1" applyAlignment="1">
      <alignment horizontal="right" vertical="center"/>
    </xf>
    <xf numFmtId="0" fontId="18" fillId="8" borderId="0" xfId="0" applyFont="1" applyFill="1" applyBorder="1" applyAlignment="1">
      <alignment vertical="center"/>
    </xf>
    <xf numFmtId="166" fontId="0" fillId="0" borderId="0" xfId="0" applyNumberFormat="1">
      <alignment vertical="center"/>
    </xf>
    <xf numFmtId="166" fontId="18" fillId="8" borderId="0" xfId="0" applyNumberFormat="1" applyFont="1" applyFill="1" applyBorder="1" applyAlignment="1">
      <alignment horizontal="left" vertical="center" indent="1"/>
    </xf>
    <xf numFmtId="166" fontId="18" fillId="0" borderId="0" xfId="0" applyNumberFormat="1" applyFont="1" applyBorder="1">
      <alignment vertical="center"/>
    </xf>
    <xf numFmtId="0" fontId="18" fillId="8" borderId="0" xfId="0" applyFont="1" applyFill="1" applyBorder="1" applyAlignment="1">
      <alignment horizontal="left" vertical="top"/>
    </xf>
    <xf numFmtId="0" fontId="18" fillId="0" borderId="0" xfId="0" applyFont="1" applyBorder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18" fillId="8" borderId="2" xfId="0" applyFont="1" applyFill="1" applyBorder="1" applyAlignment="1">
      <alignment vertical="top"/>
    </xf>
    <xf numFmtId="14" fontId="18" fillId="0" borderId="2" xfId="0" applyNumberFormat="1" applyFont="1" applyBorder="1">
      <alignment vertical="center"/>
    </xf>
    <xf numFmtId="0" fontId="18" fillId="0" borderId="2" xfId="0" applyFont="1" applyBorder="1">
      <alignment vertical="center"/>
    </xf>
    <xf numFmtId="165" fontId="18" fillId="0" borderId="2" xfId="0" applyNumberFormat="1" applyFont="1" applyBorder="1" applyAlignment="1">
      <alignment horizontal="right" vertical="center"/>
    </xf>
    <xf numFmtId="0" fontId="18" fillId="8" borderId="0" xfId="0" applyFont="1" applyFill="1" applyBorder="1">
      <alignment vertical="center"/>
    </xf>
    <xf numFmtId="0" fontId="18" fillId="8" borderId="0" xfId="0" applyFont="1" applyFill="1">
      <alignment vertical="center"/>
    </xf>
    <xf numFmtId="0" fontId="11" fillId="4" borderId="0" xfId="3" applyNumberFormat="1" applyFont="1" applyAlignment="1">
      <alignment horizontal="left" vertical="center" indent="1"/>
    </xf>
    <xf numFmtId="0" fontId="4" fillId="5" borderId="0" xfId="1" applyNumberFormat="1" applyFill="1" applyBorder="1" applyAlignment="1">
      <alignment vertical="center" wrapText="1"/>
    </xf>
    <xf numFmtId="0" fontId="4" fillId="5" borderId="0" xfId="1" applyNumberFormat="1" applyFill="1" applyBorder="1" applyAlignment="1">
      <alignment horizontal="center" vertical="center" wrapText="1"/>
    </xf>
  </cellXfs>
  <cellStyles count="8">
    <cellStyle name="20% - Accent1" xfId="2" builtinId="30"/>
    <cellStyle name="Kop 1" xfId="1" builtinId="16" customBuiltin="1"/>
    <cellStyle name="Kop 2" xfId="4" builtinId="17" customBuiltin="1"/>
    <cellStyle name="Kop 3" xfId="5" builtinId="18" customBuiltin="1"/>
    <cellStyle name="Kop 4" xfId="6" builtinId="19" customBuiltin="1"/>
    <cellStyle name="Standaard" xfId="0" builtinId="0" customBuiltin="1"/>
    <cellStyle name="Titel" xfId="3" builtinId="15" customBuiltin="1"/>
    <cellStyle name="Totaal" xfId="7" builtinId="25" customBuiltin="1"/>
  </cellStyles>
  <dxfs count="195"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fill>
        <patternFill patternType="solid">
          <fgColor indexed="64"/>
          <bgColor theme="0"/>
        </patternFill>
      </fill>
      <alignment horizontal="right" vertical="center" textRotation="0" wrapText="0" indent="3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Segoe UI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0" indent="1" relativeIndent="255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737480"/>
        <name val="Segoe UI"/>
        <scheme val="none"/>
      </font>
      <fill>
        <patternFill patternType="solid">
          <fgColor rgb="FF000000"/>
          <bgColor rgb="FFFFFFFF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2"/>
        <name val="Segoe UI"/>
        <scheme val="minor"/>
      </font>
      <numFmt numFmtId="0" formatCode="General"/>
      <fill>
        <patternFill patternType="solid">
          <fgColor indexed="64"/>
          <bgColor theme="3"/>
        </patternFill>
      </fill>
      <alignment horizontal="right" vertical="center" textRotation="0" wrapText="0" indent="0" relativeIndent="255" justifyLastLine="0" shrinkToFit="0" readingOrder="0"/>
    </dxf>
    <dxf>
      <font>
        <b/>
        <strike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alignment horizontal="right" vertical="center" textRotation="0" wrapText="0" indent="3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3"/>
        <name val="Segoe UI"/>
        <scheme val="minor"/>
      </font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solid">
          <fgColor rgb="FF000000"/>
          <bgColor rgb="FFFFFFFF"/>
        </patternFill>
      </fill>
    </dxf>
    <dxf>
      <numFmt numFmtId="0" formatCode="General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fill>
        <patternFill patternType="solid">
          <fgColor indexed="64"/>
          <bgColor theme="0"/>
        </patternFill>
      </fill>
      <alignment horizontal="right" vertical="center" textRotation="0" wrapText="0" indent="3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Segoe UI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0" indent="1" relativeIndent="255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737480"/>
        <name val="Segoe UI"/>
        <scheme val="none"/>
      </font>
      <fill>
        <patternFill patternType="solid">
          <fgColor rgb="FF000000"/>
          <bgColor rgb="FFFFFFFF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2"/>
        <name val="Segoe UI"/>
        <scheme val="minor"/>
      </font>
      <numFmt numFmtId="0" formatCode="General"/>
      <fill>
        <patternFill patternType="solid">
          <fgColor indexed="64"/>
          <bgColor theme="3"/>
        </patternFill>
      </fill>
      <alignment horizontal="right" vertical="center" textRotation="0" wrapText="0" indent="0" relativeIndent="255" justifyLastLine="0" shrinkToFit="0" readingOrder="0"/>
    </dxf>
    <dxf>
      <font>
        <b/>
        <strike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alignment horizontal="right" vertical="center" textRotation="0" wrapText="0" indent="3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3"/>
        <name val="Segoe UI"/>
        <scheme val="minor"/>
      </font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solid">
          <fgColor rgb="FF000000"/>
          <bgColor rgb="FFFFFFFF"/>
        </patternFill>
      </fill>
    </dxf>
    <dxf>
      <numFmt numFmtId="0" formatCode="General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fill>
        <patternFill patternType="solid">
          <fgColor indexed="64"/>
          <bgColor theme="0"/>
        </patternFill>
      </fill>
      <alignment horizontal="right" vertical="center" textRotation="0" wrapText="0" indent="3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Segoe UI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0" indent="1" relativeIndent="255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737480"/>
        <name val="Segoe UI"/>
        <scheme val="none"/>
      </font>
      <fill>
        <patternFill patternType="solid">
          <fgColor rgb="FF000000"/>
          <bgColor rgb="FFFFFFFF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2"/>
        <name val="Segoe UI"/>
        <scheme val="minor"/>
      </font>
      <numFmt numFmtId="0" formatCode="General"/>
      <fill>
        <patternFill patternType="solid">
          <fgColor indexed="64"/>
          <bgColor theme="3"/>
        </patternFill>
      </fill>
      <alignment horizontal="right" vertical="center" textRotation="0" wrapText="0" indent="0" relativeIndent="255" justifyLastLine="0" shrinkToFit="0" readingOrder="0"/>
    </dxf>
    <dxf>
      <font>
        <b/>
        <strike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alignment horizontal="right" vertical="center" textRotation="0" wrapText="0" indent="3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3"/>
        <name val="Segoe UI"/>
        <scheme val="minor"/>
      </font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solid">
          <fgColor rgb="FF000000"/>
          <bgColor rgb="FFFFFFFF"/>
        </patternFill>
      </fill>
    </dxf>
    <dxf>
      <numFmt numFmtId="0" formatCode="General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fill>
        <patternFill patternType="solid">
          <fgColor indexed="64"/>
          <bgColor theme="0"/>
        </patternFill>
      </fill>
      <alignment horizontal="right" vertical="center" textRotation="0" wrapText="0" indent="3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Segoe UI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0" indent="1" relativeIndent="255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737480"/>
        <name val="Segoe UI"/>
        <scheme val="none"/>
      </font>
      <fill>
        <patternFill patternType="solid">
          <fgColor rgb="FF000000"/>
          <bgColor rgb="FFFFFFFF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2"/>
        <name val="Segoe UI"/>
        <scheme val="minor"/>
      </font>
      <numFmt numFmtId="0" formatCode="General"/>
      <fill>
        <patternFill patternType="solid">
          <fgColor indexed="64"/>
          <bgColor theme="3"/>
        </patternFill>
      </fill>
      <alignment horizontal="right" vertical="center" textRotation="0" wrapText="0" indent="0" relativeIndent="255" justifyLastLine="0" shrinkToFit="0" readingOrder="0"/>
    </dxf>
    <dxf>
      <font>
        <b/>
        <strike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alignment horizontal="right" vertical="center" textRotation="0" wrapText="0" indent="3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3"/>
        <name val="Segoe UI"/>
        <scheme val="minor"/>
      </font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solid">
          <fgColor rgb="FF000000"/>
          <bgColor rgb="FFFFFFFF"/>
        </patternFill>
      </fill>
    </dxf>
    <dxf>
      <numFmt numFmtId="0" formatCode="General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fill>
        <patternFill patternType="solid">
          <fgColor indexed="64"/>
          <bgColor theme="0"/>
        </patternFill>
      </fill>
      <alignment horizontal="right" vertical="center" textRotation="0" wrapText="0" indent="3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fill>
        <patternFill patternType="solid">
          <fgColor indexed="64"/>
          <bgColor theme="0"/>
        </patternFill>
      </fill>
      <alignment horizontal="right" vertical="center" textRotation="0" wrapText="0" indent="0" relativeIndent="255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Segoe UI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0" indent="1" relativeIndent="255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Segoe U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2"/>
        <name val="Segoe UI"/>
        <scheme val="minor"/>
      </font>
      <numFmt numFmtId="0" formatCode="General"/>
      <fill>
        <patternFill patternType="solid">
          <fgColor indexed="64"/>
          <bgColor theme="3"/>
        </patternFill>
      </fill>
      <alignment horizontal="right" vertical="center" textRotation="0" wrapText="0" indent="0" relativeIndent="255" justifyLastLine="0" shrinkToFit="0" readingOrder="0"/>
    </dxf>
    <dxf>
      <font>
        <b/>
        <strike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alignment horizontal="right" vertical="center" textRotation="0" wrapText="0" indent="3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alignment horizontal="right" vertical="center" textRotation="0" wrapText="0" indent="0" relativeIndent="255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3"/>
        <color theme="3"/>
        <name val="Segoe UI"/>
        <scheme val="minor"/>
      </font>
      <numFmt numFmtId="166" formatCode="&quot;€&quot;\ #,##0.0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3"/>
        <name val="Segoe UI"/>
        <scheme val="minor"/>
      </font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</dxf>
    <dxf>
      <numFmt numFmtId="0" formatCode="General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-0.24994659260841701"/>
        </patternFill>
      </fill>
    </dxf>
    <dxf>
      <font>
        <b/>
        <i val="0"/>
        <color theme="2"/>
      </font>
      <fill>
        <patternFill patternType="solid">
          <fgColor indexed="64"/>
          <bgColor theme="3"/>
        </patternFill>
      </fill>
    </dxf>
    <dxf>
      <fill>
        <patternFill>
          <bgColor theme="0"/>
        </patternFill>
      </fill>
    </dxf>
  </dxfs>
  <tableStyles count="1" defaultTableStyle="Gezinsbudget" defaultPivotStyle="PivotStyleMedium4">
    <tableStyle name="Gezinsbudget" pivot="0" count="3">
      <tableStyleElement type="wholeTable" dxfId="194"/>
      <tableStyleElement type="headerRow" dxfId="193"/>
      <tableStyleElement type="firstHeaderCell" dxfId="192"/>
    </tableStyle>
  </tableStyles>
  <colors>
    <mruColors>
      <color rgb="FF33CC33"/>
      <color rgb="FFFF00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12648447"/>
  <ax:ocxPr ax:name="Caption" ax:value="alles tonen"/>
  <ax:ocxPr ax:name="Size" ax:value="4022;741"/>
  <ax:ocxPr ax:name="FontName" ax:value="Segoe UI"/>
  <ax:ocxPr ax:name="FontHeight" ax:value="180"/>
  <ax:ocxPr ax:name="FontCharSet" ax:value="0"/>
  <ax:ocxPr ax:name="FontPitchAndFamily" ax:value="2"/>
  <ax:ocxPr ax:name="ParagraphAlign" ax:value="3"/>
</ax:ocx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nl-BE"/>
  <c:chart>
    <c:autoTitleDeleted val="1"/>
    <c:plotArea>
      <c:layout>
        <c:manualLayout>
          <c:layoutTarget val="inner"/>
          <c:xMode val="edge"/>
          <c:yMode val="edge"/>
          <c:x val="1.7125382262996942E-2"/>
          <c:y val="9.0725806451615765E-2"/>
          <c:w val="0.97308868501529067"/>
          <c:h val="0.77822580645163486"/>
        </c:manualLayout>
      </c:layout>
      <c:lineChart>
        <c:grouping val="standard"/>
        <c:ser>
          <c:idx val="0"/>
          <c:order val="0"/>
          <c:tx>
            <c:strRef>
              <c:f>Gezinsbudget2019!$B$9</c:f>
              <c:strCache>
                <c:ptCount val="1"/>
                <c:pt idx="0">
                  <c:v>Beschikbaar geld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chemeClr val="accent1"/>
              </a:solidFill>
              <a:ln w="38100">
                <a:noFill/>
              </a:ln>
              <a:effectLst/>
            </c:spPr>
          </c:marker>
          <c:cat>
            <c:strRef>
              <c:f>Gezinsbudget2019!$C$6:$N$6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MRT</c:v>
                </c:pt>
                <c:pt idx="3">
                  <c:v>APR</c:v>
                </c:pt>
                <c:pt idx="4">
                  <c:v>MEI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OKT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Gezinsbudget2019!$C$9:$N$9</c:f>
              <c:numCache>
                <c:formatCode>"€"\ #,##0.00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185.58000000000038</c:v>
                </c:pt>
                <c:pt idx="10">
                  <c:v>1010.6100000000006</c:v>
                </c:pt>
                <c:pt idx="11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2F29-4413-B4D9-E7B99681D51B}"/>
            </c:ext>
          </c:extLst>
        </c:ser>
        <c:marker val="1"/>
        <c:axId val="138836224"/>
        <c:axId val="138846592"/>
      </c:lineChart>
      <c:catAx>
        <c:axId val="138836224"/>
        <c:scaling>
          <c:orientation val="minMax"/>
        </c:scaling>
        <c:delete val="1"/>
        <c:axPos val="b"/>
        <c:numFmt formatCode="General" sourceLinked="1"/>
        <c:majorTickMark val="none"/>
        <c:tickLblPos val="nextTo"/>
        <c:crossAx val="138846592"/>
        <c:crosses val="autoZero"/>
        <c:auto val="1"/>
        <c:lblAlgn val="ctr"/>
        <c:lblOffset val="100"/>
      </c:catAx>
      <c:valAx>
        <c:axId val="138846592"/>
        <c:scaling>
          <c:orientation val="minMax"/>
        </c:scaling>
        <c:delete val="1"/>
        <c:axPos val="l"/>
        <c:numFmt formatCode="&quot;€&quot;\ #,##0.00" sourceLinked="1"/>
        <c:majorTickMark val="none"/>
        <c:tickLblPos val="nextTo"/>
        <c:crossAx val="1388362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</c:chart>
  <c:spPr>
    <a:solidFill>
      <a:schemeClr val="tx2">
        <a:lumMod val="50000"/>
      </a:schemeClr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000000000001266" l="0.70000000000000062" r="0.70000000000000062" t="0.75000000000001266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nl-BE"/>
  <c:chart>
    <c:autoTitleDeleted val="1"/>
    <c:plotArea>
      <c:layout>
        <c:manualLayout>
          <c:layoutTarget val="inner"/>
          <c:xMode val="edge"/>
          <c:yMode val="edge"/>
          <c:x val="1.7125382262996942E-2"/>
          <c:y val="9.0725806451615765E-2"/>
          <c:w val="0.97308868501529067"/>
          <c:h val="0.7782258064516353"/>
        </c:manualLayout>
      </c:layout>
      <c:lineChart>
        <c:grouping val="standard"/>
        <c:ser>
          <c:idx val="0"/>
          <c:order val="0"/>
          <c:tx>
            <c:strRef>
              <c:f>Gezinsbudget2020!$B$9</c:f>
              <c:strCache>
                <c:ptCount val="1"/>
                <c:pt idx="0">
                  <c:v>Beschikbaar geld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chemeClr val="accent1"/>
              </a:solidFill>
              <a:ln w="38100">
                <a:noFill/>
              </a:ln>
              <a:effectLst/>
            </c:spPr>
          </c:marker>
          <c:cat>
            <c:strRef>
              <c:f>Gezinsbudget2020!$C$6:$N$6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MRT</c:v>
                </c:pt>
                <c:pt idx="3">
                  <c:v>APR</c:v>
                </c:pt>
                <c:pt idx="4">
                  <c:v>MEI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OKT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Gezinsbudget2020!$C$9:$N$9</c:f>
              <c:numCache>
                <c:formatCode>"€"\ #,##0.00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2F29-4413-B4D9-E7B99681D51B}"/>
            </c:ext>
          </c:extLst>
        </c:ser>
        <c:marker val="1"/>
        <c:axId val="139092352"/>
        <c:axId val="139094272"/>
      </c:lineChart>
      <c:catAx>
        <c:axId val="139092352"/>
        <c:scaling>
          <c:orientation val="minMax"/>
        </c:scaling>
        <c:delete val="1"/>
        <c:axPos val="b"/>
        <c:numFmt formatCode="General" sourceLinked="1"/>
        <c:majorTickMark val="none"/>
        <c:tickLblPos val="nextTo"/>
        <c:crossAx val="139094272"/>
        <c:crosses val="autoZero"/>
        <c:auto val="1"/>
        <c:lblAlgn val="ctr"/>
        <c:lblOffset val="100"/>
      </c:catAx>
      <c:valAx>
        <c:axId val="139094272"/>
        <c:scaling>
          <c:orientation val="minMax"/>
        </c:scaling>
        <c:delete val="1"/>
        <c:axPos val="l"/>
        <c:numFmt formatCode="&quot;€&quot;\ #,##0.00" sourceLinked="1"/>
        <c:majorTickMark val="none"/>
        <c:tickLblPos val="nextTo"/>
        <c:crossAx val="1390923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</c:chart>
  <c:spPr>
    <a:solidFill>
      <a:schemeClr val="tx2">
        <a:lumMod val="50000"/>
      </a:schemeClr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000000000001288" l="0.70000000000000062" r="0.70000000000000062" t="0.75000000000001288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nl-BE"/>
  <c:chart>
    <c:autoTitleDeleted val="1"/>
    <c:plotArea>
      <c:layout>
        <c:manualLayout>
          <c:layoutTarget val="inner"/>
          <c:xMode val="edge"/>
          <c:yMode val="edge"/>
          <c:x val="1.7125382262996942E-2"/>
          <c:y val="9.0725806451615765E-2"/>
          <c:w val="0.97308868501529067"/>
          <c:h val="0.7782258064516353"/>
        </c:manualLayout>
      </c:layout>
      <c:lineChart>
        <c:grouping val="standard"/>
        <c:ser>
          <c:idx val="0"/>
          <c:order val="0"/>
          <c:tx>
            <c:strRef>
              <c:f>Gezinsbudget2021!$B$9</c:f>
              <c:strCache>
                <c:ptCount val="1"/>
                <c:pt idx="0">
                  <c:v>Beschikbaar geld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chemeClr val="accent1"/>
              </a:solidFill>
              <a:ln w="38100">
                <a:noFill/>
              </a:ln>
              <a:effectLst/>
            </c:spPr>
          </c:marker>
          <c:cat>
            <c:strRef>
              <c:f>Gezinsbudget2021!$C$6:$N$6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MRT</c:v>
                </c:pt>
                <c:pt idx="3">
                  <c:v>APR</c:v>
                </c:pt>
                <c:pt idx="4">
                  <c:v>MEI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OKT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Gezinsbudget2021!$C$9:$N$9</c:f>
              <c:numCache>
                <c:formatCode>"€"\ #,##0.00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2F29-4413-B4D9-E7B99681D51B}"/>
            </c:ext>
          </c:extLst>
        </c:ser>
        <c:marker val="1"/>
        <c:axId val="139237632"/>
        <c:axId val="139248000"/>
      </c:lineChart>
      <c:catAx>
        <c:axId val="139237632"/>
        <c:scaling>
          <c:orientation val="minMax"/>
        </c:scaling>
        <c:delete val="1"/>
        <c:axPos val="b"/>
        <c:numFmt formatCode="General" sourceLinked="1"/>
        <c:majorTickMark val="none"/>
        <c:tickLblPos val="nextTo"/>
        <c:crossAx val="139248000"/>
        <c:crosses val="autoZero"/>
        <c:auto val="1"/>
        <c:lblAlgn val="ctr"/>
        <c:lblOffset val="100"/>
      </c:catAx>
      <c:valAx>
        <c:axId val="139248000"/>
        <c:scaling>
          <c:orientation val="minMax"/>
        </c:scaling>
        <c:delete val="1"/>
        <c:axPos val="l"/>
        <c:numFmt formatCode="&quot;€&quot;\ #,##0.00" sourceLinked="1"/>
        <c:majorTickMark val="none"/>
        <c:tickLblPos val="nextTo"/>
        <c:crossAx val="1392376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</c:chart>
  <c:spPr>
    <a:solidFill>
      <a:schemeClr val="tx2">
        <a:lumMod val="50000"/>
      </a:schemeClr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000000000001288" l="0.70000000000000062" r="0.70000000000000062" t="0.75000000000001288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nl-BE"/>
  <c:chart>
    <c:autoTitleDeleted val="1"/>
    <c:plotArea>
      <c:layout>
        <c:manualLayout>
          <c:layoutTarget val="inner"/>
          <c:xMode val="edge"/>
          <c:yMode val="edge"/>
          <c:x val="1.7125382262996942E-2"/>
          <c:y val="9.0725806451615765E-2"/>
          <c:w val="0.97308868501529067"/>
          <c:h val="0.77822580645163575"/>
        </c:manualLayout>
      </c:layout>
      <c:lineChart>
        <c:grouping val="standard"/>
        <c:ser>
          <c:idx val="0"/>
          <c:order val="0"/>
          <c:tx>
            <c:strRef>
              <c:f>Gezinsbudget2022!$B$9</c:f>
              <c:strCache>
                <c:ptCount val="1"/>
                <c:pt idx="0">
                  <c:v>Beschikbaar geld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chemeClr val="accent1"/>
              </a:solidFill>
              <a:ln w="38100">
                <a:noFill/>
              </a:ln>
              <a:effectLst/>
            </c:spPr>
          </c:marker>
          <c:cat>
            <c:strRef>
              <c:f>Gezinsbudget2022!$C$6:$N$6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MRT</c:v>
                </c:pt>
                <c:pt idx="3">
                  <c:v>APR</c:v>
                </c:pt>
                <c:pt idx="4">
                  <c:v>MEI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OKT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Gezinsbudget2022!$C$9:$N$9</c:f>
              <c:numCache>
                <c:formatCode>"€"\ #,##0.00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2F29-4413-B4D9-E7B99681D51B}"/>
            </c:ext>
          </c:extLst>
        </c:ser>
        <c:marker val="1"/>
        <c:axId val="139571584"/>
        <c:axId val="139573504"/>
      </c:lineChart>
      <c:catAx>
        <c:axId val="139571584"/>
        <c:scaling>
          <c:orientation val="minMax"/>
        </c:scaling>
        <c:delete val="1"/>
        <c:axPos val="b"/>
        <c:numFmt formatCode="General" sourceLinked="1"/>
        <c:majorTickMark val="none"/>
        <c:tickLblPos val="nextTo"/>
        <c:crossAx val="139573504"/>
        <c:crosses val="autoZero"/>
        <c:auto val="1"/>
        <c:lblAlgn val="ctr"/>
        <c:lblOffset val="100"/>
      </c:catAx>
      <c:valAx>
        <c:axId val="139573504"/>
        <c:scaling>
          <c:orientation val="minMax"/>
        </c:scaling>
        <c:delete val="1"/>
        <c:axPos val="l"/>
        <c:numFmt formatCode="&quot;€&quot;\ #,##0.00" sourceLinked="1"/>
        <c:majorTickMark val="none"/>
        <c:tickLblPos val="nextTo"/>
        <c:crossAx val="1395715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</c:chart>
  <c:spPr>
    <a:solidFill>
      <a:schemeClr val="tx2">
        <a:lumMod val="50000"/>
      </a:schemeClr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00000000000131" l="0.70000000000000062" r="0.70000000000000062" t="0.7500000000000131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nl-BE"/>
  <c:chart>
    <c:autoTitleDeleted val="1"/>
    <c:plotArea>
      <c:layout>
        <c:manualLayout>
          <c:layoutTarget val="inner"/>
          <c:xMode val="edge"/>
          <c:yMode val="edge"/>
          <c:x val="1.7125382262996942E-2"/>
          <c:y val="9.0725806451615765E-2"/>
          <c:w val="0.97308868501529067"/>
          <c:h val="0.77822580645163575"/>
        </c:manualLayout>
      </c:layout>
      <c:lineChart>
        <c:grouping val="standard"/>
        <c:ser>
          <c:idx val="0"/>
          <c:order val="0"/>
          <c:tx>
            <c:strRef>
              <c:f>Gezinsbudget2023!$B$9</c:f>
              <c:strCache>
                <c:ptCount val="1"/>
                <c:pt idx="0">
                  <c:v>Beschikbaar geld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chemeClr val="accent1"/>
              </a:solidFill>
              <a:ln w="38100">
                <a:noFill/>
              </a:ln>
              <a:effectLst/>
            </c:spPr>
          </c:marker>
          <c:cat>
            <c:strRef>
              <c:f>Gezinsbudget2023!$C$6:$N$6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MRT</c:v>
                </c:pt>
                <c:pt idx="3">
                  <c:v>APR</c:v>
                </c:pt>
                <c:pt idx="4">
                  <c:v>MEI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OKT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Gezinsbudget2023!$C$9:$N$9</c:f>
              <c:numCache>
                <c:formatCode>"€"\ #,##0.00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2F29-4413-B4D9-E7B99681D51B}"/>
            </c:ext>
          </c:extLst>
        </c:ser>
        <c:marker val="1"/>
        <c:axId val="139634944"/>
        <c:axId val="139727232"/>
      </c:lineChart>
      <c:catAx>
        <c:axId val="139634944"/>
        <c:scaling>
          <c:orientation val="minMax"/>
        </c:scaling>
        <c:delete val="1"/>
        <c:axPos val="b"/>
        <c:numFmt formatCode="General" sourceLinked="1"/>
        <c:majorTickMark val="none"/>
        <c:tickLblPos val="nextTo"/>
        <c:crossAx val="139727232"/>
        <c:crosses val="autoZero"/>
        <c:auto val="1"/>
        <c:lblAlgn val="ctr"/>
        <c:lblOffset val="100"/>
      </c:catAx>
      <c:valAx>
        <c:axId val="139727232"/>
        <c:scaling>
          <c:orientation val="minMax"/>
        </c:scaling>
        <c:delete val="1"/>
        <c:axPos val="l"/>
        <c:numFmt formatCode="&quot;€&quot;\ #,##0.00" sourceLinked="1"/>
        <c:majorTickMark val="none"/>
        <c:tickLblPos val="nextTo"/>
        <c:crossAx val="1396349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</c:chart>
  <c:spPr>
    <a:solidFill>
      <a:schemeClr val="tx2">
        <a:lumMod val="50000"/>
      </a:schemeClr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00000000000131" l="0.70000000000000062" r="0.70000000000000062" t="0.7500000000000131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5.xml"/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304800</xdr:colOff>
      <xdr:row>1</xdr:row>
      <xdr:rowOff>0</xdr:rowOff>
    </xdr:from>
    <xdr:to>
      <xdr:col>15</xdr:col>
      <xdr:colOff>1237615</xdr:colOff>
      <xdr:row>3</xdr:row>
      <xdr:rowOff>426720</xdr:rowOff>
    </xdr:to>
    <xdr:pic>
      <xdr:nvPicPr>
        <xdr:cNvPr id="4" name="Afbeelding 3" descr="Koffiemok, rekenmachine, laptop en persoon die op papier schrijft. Afbeelding bijgesneden zodat iemands hand en het onderste deel van de mok en de laptop te zien zijn. 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872480" y="172720"/>
          <a:ext cx="9489440" cy="1788160"/>
        </a:xfrm>
        <a:prstGeom prst="rect">
          <a:avLst/>
        </a:prstGeom>
      </xdr:spPr>
    </xdr:pic>
    <xdr:clientData/>
  </xdr:twoCellAnchor>
  <xdr:twoCellAnchor>
    <xdr:from>
      <xdr:col>2</xdr:col>
      <xdr:colOff>266700</xdr:colOff>
      <xdr:row>2</xdr:row>
      <xdr:rowOff>0</xdr:rowOff>
    </xdr:from>
    <xdr:to>
      <xdr:col>14</xdr:col>
      <xdr:colOff>285750</xdr:colOff>
      <xdr:row>5</xdr:row>
      <xdr:rowOff>0</xdr:rowOff>
    </xdr:to>
    <xdr:graphicFrame macro="">
      <xdr:nvGraphicFramePr>
        <xdr:cNvPr id="5" name="Grafiek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304800</xdr:colOff>
      <xdr:row>1</xdr:row>
      <xdr:rowOff>0</xdr:rowOff>
    </xdr:from>
    <xdr:to>
      <xdr:col>15</xdr:col>
      <xdr:colOff>1879600</xdr:colOff>
      <xdr:row>2</xdr:row>
      <xdr:rowOff>0</xdr:rowOff>
    </xdr:to>
    <xdr:pic>
      <xdr:nvPicPr>
        <xdr:cNvPr id="2" name="Afbeelding 1" descr="Koffiemok, rekenmachine, laptop en persoon die op papier schrijft. Afbeelding bijgesneden zodat iemands hand en het onderste deel van de mok en de laptop te zien zijn. 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867400" y="167640"/>
          <a:ext cx="9469120" cy="1790700"/>
        </a:xfrm>
        <a:prstGeom prst="rect">
          <a:avLst/>
        </a:prstGeom>
      </xdr:spPr>
    </xdr:pic>
    <xdr:clientData/>
  </xdr:twoCellAnchor>
  <xdr:twoCellAnchor>
    <xdr:from>
      <xdr:col>2</xdr:col>
      <xdr:colOff>266700</xdr:colOff>
      <xdr:row>2</xdr:row>
      <xdr:rowOff>0</xdr:rowOff>
    </xdr:from>
    <xdr:to>
      <xdr:col>14</xdr:col>
      <xdr:colOff>285750</xdr:colOff>
      <xdr:row>5</xdr:row>
      <xdr:rowOff>0</xdr:rowOff>
    </xdr:to>
    <xdr:graphicFrame macro="">
      <xdr:nvGraphicFramePr>
        <xdr:cNvPr id="3" name="Grafiek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304800</xdr:colOff>
      <xdr:row>1</xdr:row>
      <xdr:rowOff>0</xdr:rowOff>
    </xdr:from>
    <xdr:to>
      <xdr:col>15</xdr:col>
      <xdr:colOff>1879600</xdr:colOff>
      <xdr:row>2</xdr:row>
      <xdr:rowOff>0</xdr:rowOff>
    </xdr:to>
    <xdr:pic>
      <xdr:nvPicPr>
        <xdr:cNvPr id="2" name="Afbeelding 1" descr="Koffiemok, rekenmachine, laptop en persoon die op papier schrijft. Afbeelding bijgesneden zodat iemands hand en het onderste deel van de mok en de laptop te zien zijn. 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867400" y="167640"/>
          <a:ext cx="9469120" cy="1790700"/>
        </a:xfrm>
        <a:prstGeom prst="rect">
          <a:avLst/>
        </a:prstGeom>
      </xdr:spPr>
    </xdr:pic>
    <xdr:clientData/>
  </xdr:twoCellAnchor>
  <xdr:twoCellAnchor>
    <xdr:from>
      <xdr:col>2</xdr:col>
      <xdr:colOff>266700</xdr:colOff>
      <xdr:row>2</xdr:row>
      <xdr:rowOff>0</xdr:rowOff>
    </xdr:from>
    <xdr:to>
      <xdr:col>14</xdr:col>
      <xdr:colOff>285750</xdr:colOff>
      <xdr:row>5</xdr:row>
      <xdr:rowOff>0</xdr:rowOff>
    </xdr:to>
    <xdr:graphicFrame macro="">
      <xdr:nvGraphicFramePr>
        <xdr:cNvPr id="3" name="Grafiek 2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304800</xdr:colOff>
      <xdr:row>1</xdr:row>
      <xdr:rowOff>0</xdr:rowOff>
    </xdr:from>
    <xdr:to>
      <xdr:col>15</xdr:col>
      <xdr:colOff>1879600</xdr:colOff>
      <xdr:row>2</xdr:row>
      <xdr:rowOff>0</xdr:rowOff>
    </xdr:to>
    <xdr:pic>
      <xdr:nvPicPr>
        <xdr:cNvPr id="2" name="Afbeelding 1" descr="Koffiemok, rekenmachine, laptop en persoon die op papier schrijft. Afbeelding bijgesneden zodat iemands hand en het onderste deel van de mok en de laptop te zien zijn. 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867400" y="167640"/>
          <a:ext cx="9469120" cy="1790700"/>
        </a:xfrm>
        <a:prstGeom prst="rect">
          <a:avLst/>
        </a:prstGeom>
      </xdr:spPr>
    </xdr:pic>
    <xdr:clientData/>
  </xdr:twoCellAnchor>
  <xdr:twoCellAnchor>
    <xdr:from>
      <xdr:col>2</xdr:col>
      <xdr:colOff>266700</xdr:colOff>
      <xdr:row>2</xdr:row>
      <xdr:rowOff>0</xdr:rowOff>
    </xdr:from>
    <xdr:to>
      <xdr:col>14</xdr:col>
      <xdr:colOff>285750</xdr:colOff>
      <xdr:row>5</xdr:row>
      <xdr:rowOff>0</xdr:rowOff>
    </xdr:to>
    <xdr:graphicFrame macro="">
      <xdr:nvGraphicFramePr>
        <xdr:cNvPr id="3" name="Grafiek 2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304800</xdr:colOff>
      <xdr:row>1</xdr:row>
      <xdr:rowOff>0</xdr:rowOff>
    </xdr:from>
    <xdr:to>
      <xdr:col>15</xdr:col>
      <xdr:colOff>1879600</xdr:colOff>
      <xdr:row>2</xdr:row>
      <xdr:rowOff>0</xdr:rowOff>
    </xdr:to>
    <xdr:pic>
      <xdr:nvPicPr>
        <xdr:cNvPr id="2" name="Afbeelding 1" descr="Koffiemok, rekenmachine, laptop en persoon die op papier schrijft. Afbeelding bijgesneden zodat iemands hand en het onderste deel van de mok en de laptop te zien zijn. 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867400" y="167640"/>
          <a:ext cx="9469120" cy="1790700"/>
        </a:xfrm>
        <a:prstGeom prst="rect">
          <a:avLst/>
        </a:prstGeom>
      </xdr:spPr>
    </xdr:pic>
    <xdr:clientData/>
  </xdr:twoCellAnchor>
  <xdr:twoCellAnchor>
    <xdr:from>
      <xdr:col>2</xdr:col>
      <xdr:colOff>266700</xdr:colOff>
      <xdr:row>2</xdr:row>
      <xdr:rowOff>0</xdr:rowOff>
    </xdr:from>
    <xdr:to>
      <xdr:col>14</xdr:col>
      <xdr:colOff>285750</xdr:colOff>
      <xdr:row>5</xdr:row>
      <xdr:rowOff>0</xdr:rowOff>
    </xdr:to>
    <xdr:graphicFrame macro="">
      <xdr:nvGraphicFramePr>
        <xdr:cNvPr id="3" name="Grafiek 2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blInkomsten" displayName="tblInkomsten" ref="B10:P13" headerRowDxfId="175" totalsRowDxfId="174">
  <tableColumns count="15">
    <tableColumn id="1" name="Type inkomsten" totalsRowLabel="TOTAL INCOME" dataDxfId="173"/>
    <tableColumn id="2" name="JAN" totalsRowFunction="sum" dataDxfId="172"/>
    <tableColumn id="3" name="FEB" totalsRowFunction="sum" dataDxfId="171"/>
    <tableColumn id="4" name="MRT" totalsRowFunction="sum" dataDxfId="170"/>
    <tableColumn id="5" name="APR" totalsRowFunction="sum" dataDxfId="169"/>
    <tableColumn id="6" name="MEI" totalsRowFunction="sum" dataDxfId="168"/>
    <tableColumn id="7" name="JUN" totalsRowFunction="sum" dataDxfId="167"/>
    <tableColumn id="8" name="JUL" totalsRowFunction="sum" dataDxfId="166"/>
    <tableColumn id="9" name="AUG" totalsRowFunction="sum" dataDxfId="165"/>
    <tableColumn id="10" name="SEP" totalsRowFunction="sum" dataDxfId="164"/>
    <tableColumn id="11" name="OKT" totalsRowFunction="sum" dataDxfId="163"/>
    <tableColumn id="12" name="NOV" totalsRowFunction="sum" dataDxfId="162"/>
    <tableColumn id="13" name="DEC" totalsRowFunction="sum" dataDxfId="161"/>
    <tableColumn id="14" name="TOTAAL" totalsRowFunction="sum" dataDxfId="160">
      <calculatedColumnFormula>SUM(tblInkomsten[[#This Row],[JAN]:[DEC]])</calculatedColumnFormula>
    </tableColumn>
    <tableColumn id="15" name="MAANDELIJKS GEMIDDELDE" dataDxfId="159">
      <calculatedColumnFormula>IFERROR(AVERAGE(tblInkomsten[[#This Row],[JAN]:[DEC]]),"")</calculatedColumnFormula>
    </tableColumn>
  </tableColumns>
  <tableStyleInfo name="Gezinsbudget" showFirstColumn="1" showLastColumn="0" showRowStripes="1" showColumnStripes="0"/>
</table>
</file>

<file path=xl/tables/table2.xml><?xml version="1.0" encoding="utf-8"?>
<table xmlns="http://schemas.openxmlformats.org/spreadsheetml/2006/main" id="3" name="Tabel3" displayName="Tabel3" ref="B6:P9" totalsRowShown="0" headerRowDxfId="158" dataDxfId="157">
  <autoFilter ref="B6:P9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</autoFilter>
  <tableColumns count="15">
    <tableColumn id="1" name="Overzicht" dataDxfId="156"/>
    <tableColumn id="2" name="JAN" dataDxfId="155"/>
    <tableColumn id="3" name="FEB" dataDxfId="154"/>
    <tableColumn id="4" name="MRT" dataDxfId="153"/>
    <tableColumn id="5" name="APR" dataDxfId="152"/>
    <tableColumn id="6" name="MEI" dataDxfId="151"/>
    <tableColumn id="7" name="JUN" dataDxfId="150"/>
    <tableColumn id="8" name="JUL" dataDxfId="149"/>
    <tableColumn id="9" name="AUG" dataDxfId="148"/>
    <tableColumn id="10" name="SEP" dataDxfId="147"/>
    <tableColumn id="11" name="OKT" dataDxfId="146"/>
    <tableColumn id="12" name="NOV" dataDxfId="145"/>
    <tableColumn id="13" name="DEC" dataDxfId="144"/>
    <tableColumn id="14" name="TOTAAL" dataDxfId="143">
      <calculatedColumnFormula>SUM(C7:N7)</calculatedColumnFormula>
    </tableColumn>
    <tableColumn id="15" name="MAANDELIJKS GEMIDDELDE" dataDxfId="142">
      <calculatedColumnFormula>IFERROR(AVERAGE(C7:N7),"")</calculatedColumnFormula>
    </tableColumn>
  </tableColumns>
  <tableStyleInfo name="Gezinsbudget" showFirstColumn="0" showLastColumn="0" showRowStripes="1" showColumnStripes="0"/>
</table>
</file>

<file path=xl/tables/table3.xml><?xml version="1.0" encoding="utf-8"?>
<table xmlns="http://schemas.openxmlformats.org/spreadsheetml/2006/main" id="4" name="tblInkomsten5" displayName="tblInkomsten5" ref="B10:P13" headerRowDxfId="140" totalsRowDxfId="139">
  <tableColumns count="15">
    <tableColumn id="1" name="Type inkomsten" totalsRowLabel="TOTAL INCOME" dataDxfId="138"/>
    <tableColumn id="2" name="JAN" totalsRowFunction="sum" dataDxfId="137"/>
    <tableColumn id="3" name="FEB" totalsRowFunction="sum" dataDxfId="136"/>
    <tableColumn id="4" name="MRT" totalsRowFunction="sum" dataDxfId="135"/>
    <tableColumn id="5" name="APR" totalsRowFunction="sum" dataDxfId="134"/>
    <tableColumn id="6" name="MEI" totalsRowFunction="sum" dataDxfId="133"/>
    <tableColumn id="7" name="JUN" totalsRowFunction="sum" dataDxfId="132"/>
    <tableColumn id="8" name="JUL" totalsRowFunction="sum" dataDxfId="131"/>
    <tableColumn id="9" name="AUG" totalsRowFunction="sum" dataDxfId="130"/>
    <tableColumn id="10" name="SEP" totalsRowFunction="sum" dataDxfId="129"/>
    <tableColumn id="11" name="OKT" totalsRowFunction="sum" dataDxfId="128"/>
    <tableColumn id="12" name="NOV" totalsRowFunction="sum" dataDxfId="127"/>
    <tableColumn id="13" name="DEC" totalsRowFunction="sum" dataDxfId="126"/>
    <tableColumn id="14" name="TOTAAL" totalsRowFunction="sum" dataDxfId="125">
      <calculatedColumnFormula>SUM(tblInkomsten5[[#This Row],[JAN]:[DEC]])</calculatedColumnFormula>
    </tableColumn>
    <tableColumn id="15" name="MAANDELIJKS GEMIDDELDE" dataDxfId="124">
      <calculatedColumnFormula>IFERROR(AVERAGE(tblInkomsten5[[#This Row],[JAN]:[DEC]]),"")</calculatedColumnFormula>
    </tableColumn>
  </tableColumns>
  <tableStyleInfo name="Gezinsbudget" showFirstColumn="1" showLastColumn="0" showRowStripes="1" showColumnStripes="0"/>
</table>
</file>

<file path=xl/tables/table4.xml><?xml version="1.0" encoding="utf-8"?>
<table xmlns="http://schemas.openxmlformats.org/spreadsheetml/2006/main" id="6" name="Tabel37" displayName="Tabel37" ref="B6:P9" totalsRowShown="0" headerRowDxfId="123" dataDxfId="122">
  <autoFilter ref="B6:P9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</autoFilter>
  <tableColumns count="15">
    <tableColumn id="1" name="Overzicht" dataDxfId="121"/>
    <tableColumn id="2" name="JAN" dataDxfId="120"/>
    <tableColumn id="3" name="FEB" dataDxfId="119"/>
    <tableColumn id="4" name="MRT" dataDxfId="118"/>
    <tableColumn id="5" name="APR" dataDxfId="117"/>
    <tableColumn id="6" name="MEI" dataDxfId="116"/>
    <tableColumn id="7" name="JUN" dataDxfId="115"/>
    <tableColumn id="8" name="JUL" dataDxfId="114"/>
    <tableColumn id="9" name="AUG" dataDxfId="113"/>
    <tableColumn id="10" name="SEP" dataDxfId="112"/>
    <tableColumn id="11" name="OKT" dataDxfId="111"/>
    <tableColumn id="12" name="NOV" dataDxfId="110"/>
    <tableColumn id="13" name="DEC" dataDxfId="109"/>
    <tableColumn id="14" name="TOTAAL" dataDxfId="108">
      <calculatedColumnFormula>SUM(C7:N7)</calculatedColumnFormula>
    </tableColumn>
    <tableColumn id="15" name="MAANDELIJKS GEMIDDELDE" dataDxfId="107">
      <calculatedColumnFormula>IFERROR(AVERAGE(C7:N7),"")</calculatedColumnFormula>
    </tableColumn>
  </tableColumns>
  <tableStyleInfo name="Gezinsbudget" showFirstColumn="0" showLastColumn="0" showRowStripes="1" showColumnStripes="0"/>
</table>
</file>

<file path=xl/tables/table5.xml><?xml version="1.0" encoding="utf-8"?>
<table xmlns="http://schemas.openxmlformats.org/spreadsheetml/2006/main" id="7" name="tblInkomsten8" displayName="tblInkomsten8" ref="B10:P13" headerRowDxfId="104" totalsRowDxfId="103">
  <tableColumns count="15">
    <tableColumn id="1" name="Type inkomsten" totalsRowLabel="TOTAL INCOME" dataDxfId="102"/>
    <tableColumn id="2" name="JAN" totalsRowFunction="sum" dataDxfId="101"/>
    <tableColumn id="3" name="FEB" totalsRowFunction="sum" dataDxfId="100"/>
    <tableColumn id="4" name="MRT" totalsRowFunction="sum" dataDxfId="99"/>
    <tableColumn id="5" name="APR" totalsRowFunction="sum" dataDxfId="98"/>
    <tableColumn id="6" name="MEI" totalsRowFunction="sum" dataDxfId="97"/>
    <tableColumn id="7" name="JUN" totalsRowFunction="sum" dataDxfId="96"/>
    <tableColumn id="8" name="JUL" totalsRowFunction="sum" dataDxfId="95"/>
    <tableColumn id="9" name="AUG" totalsRowFunction="sum" dataDxfId="94"/>
    <tableColumn id="10" name="SEP" totalsRowFunction="sum" dataDxfId="93"/>
    <tableColumn id="11" name="OKT" totalsRowFunction="sum" dataDxfId="92"/>
    <tableColumn id="12" name="NOV" totalsRowFunction="sum" dataDxfId="91"/>
    <tableColumn id="13" name="DEC" totalsRowFunction="sum" dataDxfId="90"/>
    <tableColumn id="14" name="TOTAAL" totalsRowFunction="sum" dataDxfId="89">
      <calculatedColumnFormula>SUM(tblInkomsten8[[#This Row],[JAN]:[DEC]])</calculatedColumnFormula>
    </tableColumn>
    <tableColumn id="15" name="MAANDELIJKS GEMIDDELDE" dataDxfId="88">
      <calculatedColumnFormula>IFERROR(AVERAGE(tblInkomsten8[[#This Row],[JAN]:[DEC]]),"")</calculatedColumnFormula>
    </tableColumn>
  </tableColumns>
  <tableStyleInfo name="Gezinsbudget" showFirstColumn="1" showLastColumn="0" showRowStripes="1" showColumnStripes="0"/>
</table>
</file>

<file path=xl/tables/table6.xml><?xml version="1.0" encoding="utf-8"?>
<table xmlns="http://schemas.openxmlformats.org/spreadsheetml/2006/main" id="9" name="Tabel310" displayName="Tabel310" ref="B6:P9" totalsRowShown="0" headerRowDxfId="87" dataDxfId="86">
  <autoFilter ref="B6:P9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</autoFilter>
  <tableColumns count="15">
    <tableColumn id="1" name="Overzicht" dataDxfId="85"/>
    <tableColumn id="2" name="JAN" dataDxfId="84"/>
    <tableColumn id="3" name="FEB" dataDxfId="83"/>
    <tableColumn id="4" name="MRT" dataDxfId="82"/>
    <tableColumn id="5" name="APR" dataDxfId="81"/>
    <tableColumn id="6" name="MEI" dataDxfId="80"/>
    <tableColumn id="7" name="JUN" dataDxfId="79"/>
    <tableColumn id="8" name="JUL" dataDxfId="78"/>
    <tableColumn id="9" name="AUG" dataDxfId="77"/>
    <tableColumn id="10" name="SEP" dataDxfId="76"/>
    <tableColumn id="11" name="OKT" dataDxfId="75"/>
    <tableColumn id="12" name="NOV" dataDxfId="74"/>
    <tableColumn id="13" name="DEC" dataDxfId="73"/>
    <tableColumn id="14" name="TOTAAL" dataDxfId="72">
      <calculatedColumnFormula>SUM(C7:N7)</calculatedColumnFormula>
    </tableColumn>
    <tableColumn id="15" name="MAANDELIJKS GEMIDDELDE" dataDxfId="71">
      <calculatedColumnFormula>IFERROR(AVERAGE(C7:N7),"")</calculatedColumnFormula>
    </tableColumn>
  </tableColumns>
  <tableStyleInfo name="Gezinsbudget" showFirstColumn="0" showLastColumn="0" showRowStripes="1" showColumnStripes="0"/>
</table>
</file>

<file path=xl/tables/table7.xml><?xml version="1.0" encoding="utf-8"?>
<table xmlns="http://schemas.openxmlformats.org/spreadsheetml/2006/main" id="13" name="tblInkomsten814" displayName="tblInkomsten814" ref="B10:P13" headerRowDxfId="68" totalsRowDxfId="67">
  <tableColumns count="15">
    <tableColumn id="1" name="Type inkomsten" totalsRowLabel="TOTAL INCOME" dataDxfId="66"/>
    <tableColumn id="2" name="JAN" totalsRowFunction="sum" dataDxfId="65"/>
    <tableColumn id="3" name="FEB" totalsRowFunction="sum" dataDxfId="64"/>
    <tableColumn id="4" name="MRT" totalsRowFunction="sum" dataDxfId="63"/>
    <tableColumn id="5" name="APR" totalsRowFunction="sum" dataDxfId="62"/>
    <tableColumn id="6" name="MEI" totalsRowFunction="sum" dataDxfId="61"/>
    <tableColumn id="7" name="JUN" totalsRowFunction="sum" dataDxfId="60"/>
    <tableColumn id="8" name="JUL" totalsRowFunction="sum" dataDxfId="59"/>
    <tableColumn id="9" name="AUG" totalsRowFunction="sum" dataDxfId="58"/>
    <tableColumn id="10" name="SEP" totalsRowFunction="sum" dataDxfId="57"/>
    <tableColumn id="11" name="OKT" totalsRowFunction="sum" dataDxfId="56"/>
    <tableColumn id="12" name="NOV" totalsRowFunction="sum" dataDxfId="55"/>
    <tableColumn id="13" name="DEC" totalsRowFunction="sum" dataDxfId="54"/>
    <tableColumn id="14" name="TOTAAL" totalsRowFunction="sum" dataDxfId="53">
      <calculatedColumnFormula>SUM(tblInkomsten814[[#This Row],[JAN]:[DEC]])</calculatedColumnFormula>
    </tableColumn>
    <tableColumn id="15" name="MAANDELIJKS GEMIDDELDE" dataDxfId="52">
      <calculatedColumnFormula>IFERROR(AVERAGE(tblInkomsten814[[#This Row],[JAN]:[DEC]]),"")</calculatedColumnFormula>
    </tableColumn>
  </tableColumns>
  <tableStyleInfo name="Gezinsbudget" showFirstColumn="1" showLastColumn="0" showRowStripes="1" showColumnStripes="0"/>
</table>
</file>

<file path=xl/tables/table8.xml><?xml version="1.0" encoding="utf-8"?>
<table xmlns="http://schemas.openxmlformats.org/spreadsheetml/2006/main" id="15" name="Tabel31016" displayName="Tabel31016" ref="B6:P9" totalsRowShown="0" headerRowDxfId="51" dataDxfId="50">
  <autoFilter ref="B6:P9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</autoFilter>
  <tableColumns count="15">
    <tableColumn id="1" name="Overzicht" dataDxfId="49"/>
    <tableColumn id="2" name="JAN" dataDxfId="48"/>
    <tableColumn id="3" name="FEB" dataDxfId="47"/>
    <tableColumn id="4" name="MRT" dataDxfId="46"/>
    <tableColumn id="5" name="APR" dataDxfId="45"/>
    <tableColumn id="6" name="MEI" dataDxfId="44"/>
    <tableColumn id="7" name="JUN" dataDxfId="43"/>
    <tableColumn id="8" name="JUL" dataDxfId="42"/>
    <tableColumn id="9" name="AUG" dataDxfId="41"/>
    <tableColumn id="10" name="SEP" dataDxfId="40"/>
    <tableColumn id="11" name="OKT" dataDxfId="39"/>
    <tableColumn id="12" name="NOV" dataDxfId="38"/>
    <tableColumn id="13" name="DEC" dataDxfId="37"/>
    <tableColumn id="14" name="TOTAAL" dataDxfId="36">
      <calculatedColumnFormula>SUM(C7:N7)</calculatedColumnFormula>
    </tableColumn>
    <tableColumn id="15" name="MAANDELIJKS GEMIDDELDE" dataDxfId="35">
      <calculatedColumnFormula>IFERROR(AVERAGE(C7:N7),"")</calculatedColumnFormula>
    </tableColumn>
  </tableColumns>
  <tableStyleInfo name="Gezinsbudget" showFirstColumn="0" showLastColumn="0" showRowStripes="1" showColumnStripes="0"/>
</table>
</file>

<file path=xl/tables/table9.xml><?xml version="1.0" encoding="utf-8"?>
<table xmlns="http://schemas.openxmlformats.org/spreadsheetml/2006/main" id="10" name="tblInkomsten811" displayName="tblInkomsten811" ref="B10:P13" headerRowDxfId="33" totalsRowDxfId="32">
  <tableColumns count="15">
    <tableColumn id="1" name="Type inkomsten" totalsRowLabel="TOTAL INCOME" dataDxfId="31"/>
    <tableColumn id="2" name="Kolom1" totalsRowFunction="sum" dataDxfId="30"/>
    <tableColumn id="3" name="Kolom2" totalsRowFunction="sum" dataDxfId="29"/>
    <tableColumn id="4" name="Kolom3" totalsRowFunction="sum" dataDxfId="28"/>
    <tableColumn id="5" name="Kolom4" totalsRowFunction="sum" dataDxfId="27"/>
    <tableColumn id="6" name="Kolom5" totalsRowFunction="sum" dataDxfId="26"/>
    <tableColumn id="7" name="Kolom6" totalsRowFunction="sum" dataDxfId="25"/>
    <tableColumn id="8" name="Kolom7" totalsRowFunction="sum" dataDxfId="24"/>
    <tableColumn id="9" name="Kolom8" totalsRowFunction="sum" dataDxfId="23"/>
    <tableColumn id="10" name="Kolom9" totalsRowFunction="sum" dataDxfId="22"/>
    <tableColumn id="11" name="Kolom10" totalsRowFunction="sum" dataDxfId="21"/>
    <tableColumn id="12" name="Kolom11" totalsRowFunction="sum" dataDxfId="20"/>
    <tableColumn id="13" name="Kolom12" totalsRowFunction="sum" dataDxfId="19"/>
    <tableColumn id="14" name="TOTAAL" totalsRowFunction="sum" dataDxfId="18">
      <calculatedColumnFormula>SUM(tblInkomsten811[[#This Row],[Kolom1]:[Kolom12]])</calculatedColumnFormula>
    </tableColumn>
    <tableColumn id="15" name="MAANDELIJKS GEMIDDELDE" dataDxfId="17">
      <calculatedColumnFormula>IFERROR(AVERAGE(tblInkomsten811[[#This Row],[Kolom1]:[Kolom12]]),"")</calculatedColumnFormula>
    </tableColumn>
  </tableColumns>
  <tableStyleInfo name="Gezinsbudget" showFirstColumn="1" showLastColumn="0" showRowStripes="1" showColumnStripes="0"/>
</table>
</file>

<file path=xl/tables/table10.xml><?xml version="1.0" encoding="utf-8"?>
<table xmlns="http://schemas.openxmlformats.org/spreadsheetml/2006/main" id="12" name="Tabel31013" displayName="Tabel31013" ref="B6:P9" totalsRowShown="0" headerRowDxfId="16" dataDxfId="15">
  <autoFilter ref="B6:P9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</autoFilter>
  <tableColumns count="15">
    <tableColumn id="1" name="Overzicht" dataDxfId="14"/>
    <tableColumn id="2" name="JAN" dataDxfId="13"/>
    <tableColumn id="3" name="FEB" dataDxfId="12"/>
    <tableColumn id="4" name="MRT" dataDxfId="11"/>
    <tableColumn id="5" name="APR" dataDxfId="10"/>
    <tableColumn id="6" name="MEI" dataDxfId="9"/>
    <tableColumn id="7" name="JUN" dataDxfId="8"/>
    <tableColumn id="8" name="JUL" dataDxfId="7"/>
    <tableColumn id="9" name="AUG" dataDxfId="6"/>
    <tableColumn id="10" name="SEP" dataDxfId="5"/>
    <tableColumn id="11" name="OKT" dataDxfId="4"/>
    <tableColumn id="12" name="NOV" dataDxfId="3"/>
    <tableColumn id="13" name="DEC" dataDxfId="2"/>
    <tableColumn id="14" name="TOTAAL" dataDxfId="1">
      <calculatedColumnFormula>SUM(C7:N7)</calculatedColumnFormula>
    </tableColumn>
    <tableColumn id="15" name="MAANDELIJKS GEMIDDELDE" dataDxfId="0">
      <calculatedColumnFormula>IFERROR(AVERAGE(C7:N7),"")</calculatedColumnFormula>
    </tableColumn>
  </tableColumns>
  <tableStyleInfo name="Gezinsbudget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Family Budget">
      <a:dk1>
        <a:sysClr val="windowText" lastClr="000000"/>
      </a:dk1>
      <a:lt1>
        <a:sysClr val="window" lastClr="FFFFFF"/>
      </a:lt1>
      <a:dk2>
        <a:srgbClr val="737480"/>
      </a:dk2>
      <a:lt2>
        <a:srgbClr val="F0F0F0"/>
      </a:lt2>
      <a:accent1>
        <a:srgbClr val="5B98D7"/>
      </a:accent1>
      <a:accent2>
        <a:srgbClr val="7DAE4B"/>
      </a:accent2>
      <a:accent3>
        <a:srgbClr val="F05B35"/>
      </a:accent3>
      <a:accent4>
        <a:srgbClr val="5F6371"/>
      </a:accent4>
      <a:accent5>
        <a:srgbClr val="7B62FA"/>
      </a:accent5>
      <a:accent6>
        <a:srgbClr val="5B7799"/>
      </a:accent6>
      <a:hlink>
        <a:srgbClr val="7DAE4B"/>
      </a:hlink>
      <a:folHlink>
        <a:srgbClr val="7B62FA"/>
      </a:folHlink>
    </a:clrScheme>
    <a:fontScheme name="Family Budget">
      <a:majorFont>
        <a:latin typeface="Segoe UI"/>
        <a:ea typeface=""/>
        <a:cs typeface=""/>
      </a:majorFont>
      <a:minorFont>
        <a:latin typeface="Segoe U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4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table" Target="../tables/table6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4" Type="http://schemas.openxmlformats.org/officeDocument/2006/relationships/table" Target="../tables/table8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4" Type="http://schemas.openxmlformats.org/officeDocument/2006/relationships/table" Target="../tables/table10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Blad6">
    <tabColor theme="4"/>
  </sheetPr>
  <dimension ref="A1:O95"/>
  <sheetViews>
    <sheetView showGridLines="0" topLeftCell="A10" workbookViewId="0">
      <selection activeCell="H84" sqref="H84"/>
    </sheetView>
  </sheetViews>
  <sheetFormatPr defaultColWidth="8.88671875" defaultRowHeight="15"/>
  <cols>
    <col min="1" max="1" width="11.6640625" style="54" bestFit="1" customWidth="1"/>
    <col min="2" max="2" width="21.33203125" style="51" customWidth="1"/>
    <col min="3" max="3" width="12.109375" style="59" customWidth="1"/>
    <col min="4" max="4" width="11.5546875" style="65" customWidth="1"/>
    <col min="5" max="5" width="11.5546875" style="51" customWidth="1"/>
    <col min="6" max="6" width="13.6640625" style="51" customWidth="1"/>
    <col min="7" max="7" width="10.5546875" style="51" bestFit="1" customWidth="1"/>
    <col min="8" max="8" width="12.88671875" style="51" bestFit="1" customWidth="1"/>
    <col min="9" max="9" width="9" style="51" bestFit="1" customWidth="1"/>
    <col min="10" max="10" width="11.44140625" style="51" customWidth="1"/>
    <col min="11" max="11" width="8.88671875" style="51"/>
    <col min="12" max="12" width="14.5546875" style="91" bestFit="1" customWidth="1"/>
    <col min="13" max="13" width="12.109375" style="52" bestFit="1" customWidth="1"/>
    <col min="14" max="14" width="10.5546875" style="51" bestFit="1" customWidth="1"/>
    <col min="15" max="15" width="23" style="51" bestFit="1" customWidth="1"/>
    <col min="16" max="16384" width="8.88671875" style="51"/>
  </cols>
  <sheetData>
    <row r="1" spans="1:15" ht="23.4" customHeight="1" thickBot="1">
      <c r="A1" s="44" t="s">
        <v>55</v>
      </c>
      <c r="B1" s="45"/>
      <c r="D1" s="64">
        <f>EDATE(G2,1)</f>
        <v>31</v>
      </c>
      <c r="E1" s="46"/>
      <c r="F1" s="47" t="s">
        <v>61</v>
      </c>
      <c r="G1" s="48" t="s">
        <v>52</v>
      </c>
      <c r="H1" s="49" t="s">
        <v>62</v>
      </c>
      <c r="I1" s="50" t="s">
        <v>54</v>
      </c>
      <c r="J1" s="62" t="s">
        <v>60</v>
      </c>
      <c r="L1" s="60" t="s">
        <v>59</v>
      </c>
      <c r="M1" s="61" t="s">
        <v>65</v>
      </c>
      <c r="N1" s="60" t="s">
        <v>63</v>
      </c>
      <c r="O1" s="60" t="s">
        <v>64</v>
      </c>
    </row>
    <row r="2" spans="1:15">
      <c r="A2" s="53" t="s">
        <v>52</v>
      </c>
      <c r="B2" s="49" t="s">
        <v>53</v>
      </c>
      <c r="C2" s="50" t="s">
        <v>54</v>
      </c>
      <c r="D2" s="65" t="s">
        <v>60</v>
      </c>
      <c r="E2" s="46"/>
      <c r="F2" s="54"/>
      <c r="G2" s="55"/>
      <c r="H2" s="56"/>
      <c r="I2" s="57"/>
      <c r="J2" s="56"/>
      <c r="L2" s="90" t="s">
        <v>67</v>
      </c>
      <c r="M2" s="82"/>
      <c r="N2" s="83">
        <v>43466</v>
      </c>
      <c r="O2" s="85" t="s">
        <v>7</v>
      </c>
    </row>
    <row r="3" spans="1:15">
      <c r="A3" s="54">
        <v>43723</v>
      </c>
      <c r="B3" s="51" t="s">
        <v>83</v>
      </c>
      <c r="C3" s="59">
        <v>125</v>
      </c>
      <c r="D3" s="65" t="s">
        <v>67</v>
      </c>
      <c r="E3" s="46"/>
      <c r="L3" s="90" t="s">
        <v>66</v>
      </c>
      <c r="M3" s="82"/>
      <c r="N3" s="83">
        <v>43497</v>
      </c>
      <c r="O3" s="92" t="s">
        <v>27</v>
      </c>
    </row>
    <row r="4" spans="1:15">
      <c r="A4" s="54">
        <v>43723</v>
      </c>
      <c r="B4" s="51" t="s">
        <v>10</v>
      </c>
      <c r="C4" s="59">
        <v>25</v>
      </c>
      <c r="D4" s="65" t="s">
        <v>67</v>
      </c>
      <c r="E4" s="46"/>
      <c r="L4" s="90" t="s">
        <v>71</v>
      </c>
      <c r="M4" s="82"/>
      <c r="N4" s="83">
        <v>43525</v>
      </c>
      <c r="O4" s="46" t="s">
        <v>38</v>
      </c>
    </row>
    <row r="5" spans="1:15">
      <c r="A5" s="54">
        <v>43724</v>
      </c>
      <c r="B5" s="51" t="s">
        <v>9</v>
      </c>
      <c r="C5" s="59">
        <v>20</v>
      </c>
      <c r="D5" s="65" t="s">
        <v>67</v>
      </c>
      <c r="E5" s="46"/>
      <c r="G5" s="54"/>
      <c r="L5" s="90" t="s">
        <v>72</v>
      </c>
      <c r="M5" s="82"/>
      <c r="N5" s="83">
        <v>43922</v>
      </c>
      <c r="O5" s="85" t="s">
        <v>40</v>
      </c>
    </row>
    <row r="6" spans="1:15">
      <c r="A6" s="54">
        <v>43724</v>
      </c>
      <c r="B6" s="51" t="s">
        <v>83</v>
      </c>
      <c r="C6" s="59">
        <v>40</v>
      </c>
      <c r="D6" s="65" t="s">
        <v>67</v>
      </c>
      <c r="E6" s="46"/>
      <c r="L6" s="90"/>
      <c r="M6" s="82"/>
      <c r="N6" s="83">
        <v>43586</v>
      </c>
      <c r="O6" s="89" t="s">
        <v>81</v>
      </c>
    </row>
    <row r="7" spans="1:15">
      <c r="A7" s="54">
        <v>43725</v>
      </c>
      <c r="B7" s="51" t="s">
        <v>7</v>
      </c>
      <c r="C7" s="59">
        <v>725</v>
      </c>
      <c r="D7" s="65" t="s">
        <v>67</v>
      </c>
      <c r="E7" s="46"/>
      <c r="J7" s="54"/>
      <c r="L7" s="90"/>
      <c r="M7" s="82"/>
      <c r="N7" s="83">
        <v>43617</v>
      </c>
      <c r="O7" s="89" t="s">
        <v>82</v>
      </c>
    </row>
    <row r="8" spans="1:15">
      <c r="A8" s="54">
        <v>43725</v>
      </c>
      <c r="B8" s="51" t="s">
        <v>86</v>
      </c>
      <c r="C8" s="59">
        <v>39</v>
      </c>
      <c r="D8" s="65" t="s">
        <v>67</v>
      </c>
      <c r="E8" s="46"/>
      <c r="L8" s="90"/>
      <c r="M8" s="82"/>
      <c r="N8" s="83">
        <v>43647</v>
      </c>
      <c r="O8" s="89" t="s">
        <v>83</v>
      </c>
    </row>
    <row r="9" spans="1:15">
      <c r="A9" s="54">
        <v>43728</v>
      </c>
      <c r="B9" s="51" t="s">
        <v>38</v>
      </c>
      <c r="C9" s="59" t="s">
        <v>56</v>
      </c>
      <c r="D9" s="65" t="s">
        <v>67</v>
      </c>
      <c r="E9" s="46"/>
      <c r="L9" s="90"/>
      <c r="M9" s="82"/>
      <c r="N9" s="84" t="s">
        <v>79</v>
      </c>
      <c r="O9" s="89" t="s">
        <v>91</v>
      </c>
    </row>
    <row r="10" spans="1:15">
      <c r="A10" s="54">
        <v>43728</v>
      </c>
      <c r="B10" s="51" t="s">
        <v>7</v>
      </c>
      <c r="C10" s="59">
        <v>725</v>
      </c>
      <c r="D10" s="65" t="s">
        <v>67</v>
      </c>
      <c r="E10" s="46"/>
      <c r="L10" s="90"/>
      <c r="M10" s="82"/>
      <c r="N10" s="83">
        <v>43709</v>
      </c>
      <c r="O10" s="89" t="s">
        <v>84</v>
      </c>
    </row>
    <row r="11" spans="1:15">
      <c r="A11" s="54">
        <v>43728</v>
      </c>
      <c r="B11" s="51" t="s">
        <v>27</v>
      </c>
      <c r="C11" s="59">
        <v>110</v>
      </c>
      <c r="D11" s="65" t="s">
        <v>67</v>
      </c>
      <c r="E11" s="46"/>
      <c r="L11" s="90"/>
      <c r="M11" s="82"/>
      <c r="N11" s="83">
        <v>43739</v>
      </c>
      <c r="O11" s="89" t="s">
        <v>85</v>
      </c>
    </row>
    <row r="12" spans="1:15">
      <c r="A12" s="54">
        <v>43731</v>
      </c>
      <c r="B12" s="51" t="s">
        <v>47</v>
      </c>
      <c r="C12" s="59">
        <v>101.91</v>
      </c>
      <c r="D12" s="65" t="s">
        <v>67</v>
      </c>
      <c r="E12" s="46"/>
      <c r="L12" s="90"/>
      <c r="M12" s="82"/>
      <c r="N12" s="83">
        <v>43770</v>
      </c>
      <c r="O12" s="96" t="s">
        <v>78</v>
      </c>
    </row>
    <row r="13" spans="1:15">
      <c r="A13" s="54">
        <v>43731</v>
      </c>
      <c r="B13" s="89" t="s">
        <v>81</v>
      </c>
      <c r="C13" s="59">
        <v>22.23</v>
      </c>
      <c r="D13" s="65" t="s">
        <v>67</v>
      </c>
      <c r="E13" s="46"/>
      <c r="L13" s="90"/>
      <c r="M13" s="82"/>
      <c r="N13" s="83">
        <v>43800</v>
      </c>
      <c r="O13" s="96" t="s">
        <v>80</v>
      </c>
    </row>
    <row r="14" spans="1:15">
      <c r="A14" s="54">
        <v>43731</v>
      </c>
      <c r="B14" s="89" t="s">
        <v>82</v>
      </c>
      <c r="C14" s="59">
        <v>3.7</v>
      </c>
      <c r="D14" s="65" t="s">
        <v>66</v>
      </c>
      <c r="E14" s="46"/>
      <c r="L14" s="90"/>
      <c r="M14" s="82"/>
      <c r="N14" s="83"/>
      <c r="O14" s="46" t="s">
        <v>9</v>
      </c>
    </row>
    <row r="15" spans="1:15">
      <c r="A15" s="54">
        <v>43731</v>
      </c>
      <c r="B15" s="51" t="s">
        <v>83</v>
      </c>
      <c r="C15" s="59">
        <v>87.09</v>
      </c>
      <c r="D15" s="65" t="s">
        <v>67</v>
      </c>
      <c r="E15" s="46"/>
      <c r="L15" s="90"/>
      <c r="M15" s="82"/>
      <c r="N15" s="83"/>
      <c r="O15" s="85" t="s">
        <v>44</v>
      </c>
    </row>
    <row r="16" spans="1:15">
      <c r="A16" s="54">
        <v>43731</v>
      </c>
      <c r="B16" s="51" t="s">
        <v>47</v>
      </c>
      <c r="C16" s="59" t="s">
        <v>57</v>
      </c>
      <c r="D16" s="65" t="s">
        <v>67</v>
      </c>
      <c r="E16" s="46"/>
      <c r="L16" s="90"/>
      <c r="M16" s="82"/>
      <c r="O16" s="46" t="s">
        <v>86</v>
      </c>
    </row>
    <row r="17" spans="1:15">
      <c r="A17" s="63">
        <v>43732</v>
      </c>
      <c r="B17" s="51" t="s">
        <v>58</v>
      </c>
      <c r="C17" s="59">
        <v>90</v>
      </c>
      <c r="D17" s="65" t="s">
        <v>67</v>
      </c>
      <c r="E17" s="46"/>
      <c r="L17" s="90"/>
      <c r="M17" s="82"/>
      <c r="N17" s="46"/>
      <c r="O17" s="97" t="s">
        <v>111</v>
      </c>
    </row>
    <row r="18" spans="1:15">
      <c r="A18" s="54">
        <v>43735</v>
      </c>
      <c r="B18" s="51" t="s">
        <v>58</v>
      </c>
      <c r="C18" s="59">
        <v>50</v>
      </c>
      <c r="D18" s="65" t="s">
        <v>67</v>
      </c>
      <c r="E18" s="46"/>
      <c r="L18" s="90"/>
      <c r="M18" s="82"/>
      <c r="N18" s="46"/>
      <c r="O18" s="46" t="s">
        <v>87</v>
      </c>
    </row>
    <row r="19" spans="1:15">
      <c r="A19" s="54">
        <v>43735</v>
      </c>
      <c r="B19" s="89" t="s">
        <v>82</v>
      </c>
      <c r="C19" s="59" t="s">
        <v>68</v>
      </c>
      <c r="D19" s="65" t="s">
        <v>67</v>
      </c>
      <c r="E19" s="46"/>
      <c r="L19" s="90"/>
      <c r="M19" s="82"/>
      <c r="N19" s="46"/>
      <c r="O19" s="46" t="s">
        <v>88</v>
      </c>
    </row>
    <row r="20" spans="1:15">
      <c r="A20" s="54">
        <v>43735</v>
      </c>
      <c r="B20" s="89" t="s">
        <v>81</v>
      </c>
      <c r="C20" s="59" t="s">
        <v>69</v>
      </c>
      <c r="D20" s="65" t="s">
        <v>67</v>
      </c>
      <c r="E20" s="46"/>
      <c r="L20" s="90"/>
      <c r="M20" s="82"/>
      <c r="N20" s="46"/>
      <c r="O20" s="46" t="s">
        <v>89</v>
      </c>
    </row>
    <row r="21" spans="1:15">
      <c r="A21" s="54">
        <v>43736</v>
      </c>
      <c r="B21" s="51" t="s">
        <v>44</v>
      </c>
      <c r="C21" s="59">
        <v>50</v>
      </c>
      <c r="D21" s="65" t="s">
        <v>67</v>
      </c>
      <c r="E21" s="46"/>
      <c r="L21" s="90"/>
      <c r="M21" s="82"/>
      <c r="N21" s="46"/>
      <c r="O21" s="90" t="s">
        <v>36</v>
      </c>
    </row>
    <row r="22" spans="1:15">
      <c r="A22" s="54">
        <v>43736</v>
      </c>
      <c r="B22" s="89" t="s">
        <v>81</v>
      </c>
      <c r="C22" s="59" t="s">
        <v>73</v>
      </c>
      <c r="D22" s="65" t="s">
        <v>67</v>
      </c>
      <c r="E22" s="46"/>
      <c r="L22" s="90"/>
      <c r="M22" s="82"/>
      <c r="N22" s="46"/>
      <c r="O22" s="46" t="s">
        <v>47</v>
      </c>
    </row>
    <row r="23" spans="1:15">
      <c r="A23" s="54">
        <v>43736</v>
      </c>
      <c r="B23" s="89" t="s">
        <v>82</v>
      </c>
      <c r="C23" s="59" t="s">
        <v>74</v>
      </c>
      <c r="D23" s="65" t="s">
        <v>67</v>
      </c>
      <c r="E23" s="46"/>
      <c r="G23" s="58"/>
      <c r="L23" s="90"/>
      <c r="M23" s="82"/>
      <c r="N23" s="46"/>
      <c r="O23" s="46" t="s">
        <v>58</v>
      </c>
    </row>
    <row r="24" spans="1:15">
      <c r="A24" s="54">
        <v>43736</v>
      </c>
      <c r="B24" s="51" t="s">
        <v>75</v>
      </c>
      <c r="C24" s="59">
        <v>10</v>
      </c>
      <c r="D24" s="65" t="s">
        <v>67</v>
      </c>
      <c r="L24" s="90"/>
      <c r="M24" s="82"/>
      <c r="N24" s="46"/>
      <c r="O24" s="46" t="s">
        <v>75</v>
      </c>
    </row>
    <row r="25" spans="1:15">
      <c r="A25" s="54">
        <v>43740</v>
      </c>
      <c r="B25" s="51" t="s">
        <v>78</v>
      </c>
      <c r="C25" s="59">
        <v>25</v>
      </c>
      <c r="D25" s="65" t="s">
        <v>67</v>
      </c>
      <c r="L25" s="90"/>
      <c r="M25" s="82"/>
      <c r="N25" s="46"/>
      <c r="O25" s="46" t="s">
        <v>8</v>
      </c>
    </row>
    <row r="26" spans="1:15">
      <c r="A26" s="54">
        <v>43742</v>
      </c>
      <c r="B26" s="51" t="s">
        <v>90</v>
      </c>
      <c r="C26" s="59">
        <v>144</v>
      </c>
      <c r="D26" s="65" t="s">
        <v>67</v>
      </c>
      <c r="L26" s="90"/>
      <c r="M26" s="82"/>
      <c r="N26" s="46"/>
      <c r="O26" s="96" t="s">
        <v>90</v>
      </c>
    </row>
    <row r="27" spans="1:15">
      <c r="A27" s="54">
        <v>43742</v>
      </c>
      <c r="B27" s="51" t="s">
        <v>80</v>
      </c>
      <c r="C27" s="59">
        <v>10.29</v>
      </c>
      <c r="D27" s="65" t="s">
        <v>67</v>
      </c>
      <c r="L27" s="90"/>
      <c r="M27" s="82"/>
      <c r="N27" s="46"/>
      <c r="O27" s="46" t="s">
        <v>10</v>
      </c>
    </row>
    <row r="28" spans="1:15">
      <c r="A28" s="54">
        <v>43742</v>
      </c>
      <c r="B28" s="51" t="s">
        <v>80</v>
      </c>
      <c r="C28" s="59">
        <v>8.9499999999999993</v>
      </c>
      <c r="D28" s="65" t="s">
        <v>67</v>
      </c>
      <c r="L28" s="90"/>
      <c r="M28" s="82"/>
      <c r="N28" s="46"/>
      <c r="O28" s="94" t="s">
        <v>107</v>
      </c>
    </row>
    <row r="29" spans="1:15">
      <c r="A29" s="54">
        <v>43742</v>
      </c>
      <c r="B29" s="51" t="s">
        <v>85</v>
      </c>
      <c r="C29" s="59">
        <v>2.4900000000000002</v>
      </c>
      <c r="D29" s="65" t="s">
        <v>66</v>
      </c>
      <c r="L29" s="90"/>
      <c r="M29" s="82"/>
      <c r="N29" s="46"/>
      <c r="O29" s="94" t="s">
        <v>108</v>
      </c>
    </row>
    <row r="30" spans="1:15">
      <c r="A30" s="54">
        <v>43742</v>
      </c>
      <c r="B30" s="51" t="s">
        <v>84</v>
      </c>
      <c r="C30" s="59">
        <v>7.99</v>
      </c>
      <c r="D30" s="65" t="s">
        <v>66</v>
      </c>
      <c r="O30" s="97" t="s">
        <v>93</v>
      </c>
    </row>
    <row r="31" spans="1:15">
      <c r="A31" s="54">
        <v>43742</v>
      </c>
      <c r="B31" s="51" t="s">
        <v>82</v>
      </c>
      <c r="C31" s="59">
        <v>20.41</v>
      </c>
      <c r="D31" s="65" t="s">
        <v>67</v>
      </c>
      <c r="O31" s="97" t="s">
        <v>94</v>
      </c>
    </row>
    <row r="32" spans="1:15">
      <c r="A32" s="54">
        <v>43742</v>
      </c>
      <c r="B32" s="51" t="s">
        <v>81</v>
      </c>
      <c r="C32" s="59">
        <v>26.63</v>
      </c>
      <c r="D32" s="65" t="s">
        <v>67</v>
      </c>
      <c r="O32" s="46" t="s">
        <v>43</v>
      </c>
    </row>
    <row r="33" spans="1:15">
      <c r="A33" s="54">
        <v>43742</v>
      </c>
      <c r="B33" s="51" t="s">
        <v>44</v>
      </c>
      <c r="C33" s="59">
        <v>120</v>
      </c>
      <c r="D33" s="65" t="s">
        <v>67</v>
      </c>
      <c r="O33" s="94" t="s">
        <v>109</v>
      </c>
    </row>
    <row r="34" spans="1:15">
      <c r="A34" s="54">
        <v>43743</v>
      </c>
      <c r="B34" s="51" t="s">
        <v>80</v>
      </c>
      <c r="C34" s="59">
        <v>10.23</v>
      </c>
      <c r="D34" s="65" t="s">
        <v>67</v>
      </c>
      <c r="O34" s="94"/>
    </row>
    <row r="35" spans="1:15">
      <c r="A35" s="54">
        <v>43745</v>
      </c>
      <c r="B35" s="51" t="s">
        <v>85</v>
      </c>
      <c r="C35" s="59">
        <v>20</v>
      </c>
      <c r="D35" s="65" t="s">
        <v>67</v>
      </c>
      <c r="O35" s="94"/>
    </row>
    <row r="36" spans="1:15">
      <c r="A36" s="54">
        <v>43745</v>
      </c>
      <c r="B36" s="51" t="s">
        <v>83</v>
      </c>
      <c r="C36" s="59">
        <v>131.65</v>
      </c>
      <c r="D36" s="65" t="s">
        <v>67</v>
      </c>
      <c r="O36" s="94"/>
    </row>
    <row r="37" spans="1:15">
      <c r="A37" s="54">
        <v>43745</v>
      </c>
      <c r="B37" s="51" t="s">
        <v>80</v>
      </c>
      <c r="C37" s="59">
        <v>10.210000000000001</v>
      </c>
      <c r="D37" s="65" t="s">
        <v>67</v>
      </c>
      <c r="O37" s="94"/>
    </row>
    <row r="38" spans="1:15">
      <c r="A38" s="54">
        <v>43745</v>
      </c>
      <c r="B38" s="51" t="s">
        <v>80</v>
      </c>
      <c r="C38" s="59">
        <v>10.210000000000001</v>
      </c>
      <c r="D38" s="65" t="s">
        <v>67</v>
      </c>
      <c r="O38" s="94"/>
    </row>
    <row r="39" spans="1:15">
      <c r="A39" s="54">
        <v>43745</v>
      </c>
      <c r="B39" s="51" t="s">
        <v>80</v>
      </c>
      <c r="C39" s="59">
        <v>1.97</v>
      </c>
      <c r="D39" s="65" t="s">
        <v>67</v>
      </c>
      <c r="O39" s="94"/>
    </row>
    <row r="40" spans="1:15">
      <c r="A40" s="54">
        <v>43746</v>
      </c>
      <c r="B40" s="51" t="s">
        <v>81</v>
      </c>
      <c r="C40" s="59">
        <v>42.43</v>
      </c>
      <c r="D40" s="65" t="s">
        <v>67</v>
      </c>
      <c r="O40" s="94"/>
    </row>
    <row r="41" spans="1:15">
      <c r="A41" s="54">
        <v>43746</v>
      </c>
      <c r="B41" s="51" t="s">
        <v>84</v>
      </c>
      <c r="C41" s="59">
        <v>7.99</v>
      </c>
      <c r="D41" s="65" t="s">
        <v>67</v>
      </c>
      <c r="O41" s="94"/>
    </row>
    <row r="42" spans="1:15">
      <c r="A42" s="54">
        <v>43746</v>
      </c>
      <c r="B42" s="51" t="s">
        <v>84</v>
      </c>
      <c r="C42" s="59">
        <v>7.99</v>
      </c>
      <c r="D42" s="65" t="s">
        <v>67</v>
      </c>
      <c r="O42" s="94"/>
    </row>
    <row r="43" spans="1:15">
      <c r="A43" s="54">
        <v>43746</v>
      </c>
      <c r="B43" s="51" t="s">
        <v>85</v>
      </c>
      <c r="C43" s="59">
        <v>6.47</v>
      </c>
      <c r="D43" s="65" t="s">
        <v>67</v>
      </c>
    </row>
    <row r="44" spans="1:15">
      <c r="A44" s="54">
        <v>43746</v>
      </c>
      <c r="B44" s="51" t="s">
        <v>10</v>
      </c>
      <c r="C44" s="59">
        <v>5</v>
      </c>
      <c r="D44" s="65" t="s">
        <v>67</v>
      </c>
    </row>
    <row r="45" spans="1:15">
      <c r="A45" s="93">
        <v>43746</v>
      </c>
      <c r="B45" s="94" t="s">
        <v>87</v>
      </c>
      <c r="C45" s="95">
        <v>114.52</v>
      </c>
      <c r="D45" s="65" t="s">
        <v>67</v>
      </c>
    </row>
    <row r="46" spans="1:15">
      <c r="A46" s="93">
        <v>43746</v>
      </c>
      <c r="B46" s="94" t="s">
        <v>87</v>
      </c>
      <c r="C46" s="95">
        <v>4.96</v>
      </c>
      <c r="D46" s="65" t="s">
        <v>67</v>
      </c>
    </row>
    <row r="47" spans="1:15">
      <c r="A47" s="54">
        <v>43750</v>
      </c>
      <c r="B47" s="51" t="s">
        <v>44</v>
      </c>
      <c r="C47" s="59">
        <v>100</v>
      </c>
      <c r="D47" s="65" t="s">
        <v>67</v>
      </c>
    </row>
    <row r="48" spans="1:15">
      <c r="A48" s="54">
        <v>43750</v>
      </c>
      <c r="B48" s="51" t="s">
        <v>81</v>
      </c>
      <c r="C48" s="59">
        <v>19.2</v>
      </c>
      <c r="D48" s="65" t="s">
        <v>67</v>
      </c>
    </row>
    <row r="49" spans="1:4">
      <c r="A49" s="54">
        <v>43751</v>
      </c>
      <c r="B49" s="51" t="s">
        <v>78</v>
      </c>
      <c r="C49" s="59">
        <v>15.8</v>
      </c>
      <c r="D49" s="65" t="s">
        <v>67</v>
      </c>
    </row>
    <row r="50" spans="1:4">
      <c r="A50" s="54">
        <v>43751</v>
      </c>
      <c r="B50" s="51" t="s">
        <v>9</v>
      </c>
      <c r="C50" s="59">
        <v>50</v>
      </c>
      <c r="D50" s="65" t="s">
        <v>67</v>
      </c>
    </row>
    <row r="51" spans="1:4">
      <c r="A51" s="54">
        <v>43752</v>
      </c>
      <c r="B51" s="51" t="s">
        <v>82</v>
      </c>
      <c r="C51" s="59">
        <v>4.4400000000000004</v>
      </c>
      <c r="D51" s="65" t="s">
        <v>67</v>
      </c>
    </row>
    <row r="52" spans="1:4">
      <c r="A52" s="54">
        <v>43752</v>
      </c>
      <c r="B52" s="51" t="s">
        <v>47</v>
      </c>
      <c r="C52" s="59">
        <v>39</v>
      </c>
      <c r="D52" s="65" t="s">
        <v>67</v>
      </c>
    </row>
    <row r="53" spans="1:4">
      <c r="A53" s="54">
        <v>43752</v>
      </c>
      <c r="B53" s="51" t="s">
        <v>44</v>
      </c>
      <c r="C53" s="59">
        <v>60</v>
      </c>
      <c r="D53" s="65" t="s">
        <v>67</v>
      </c>
    </row>
    <row r="54" spans="1:4">
      <c r="A54" s="54">
        <v>43753</v>
      </c>
      <c r="B54" s="51" t="s">
        <v>35</v>
      </c>
      <c r="C54" s="59">
        <v>249.23</v>
      </c>
    </row>
    <row r="55" spans="1:4">
      <c r="A55" s="54">
        <v>43753</v>
      </c>
      <c r="B55" s="51" t="s">
        <v>91</v>
      </c>
      <c r="C55" s="59">
        <v>15.99</v>
      </c>
    </row>
    <row r="56" spans="1:4">
      <c r="A56" s="54">
        <v>43753</v>
      </c>
      <c r="B56" s="51" t="s">
        <v>91</v>
      </c>
      <c r="C56" s="59">
        <v>14.99</v>
      </c>
    </row>
    <row r="57" spans="1:4">
      <c r="A57" s="54">
        <v>43753</v>
      </c>
      <c r="B57" s="51" t="s">
        <v>82</v>
      </c>
      <c r="C57" s="59">
        <v>7.52</v>
      </c>
    </row>
    <row r="58" spans="1:4">
      <c r="A58" s="54">
        <v>43754</v>
      </c>
      <c r="B58" s="51" t="s">
        <v>82</v>
      </c>
      <c r="C58" s="59">
        <v>20.170000000000002</v>
      </c>
    </row>
    <row r="59" spans="1:4">
      <c r="A59" s="54">
        <v>43754</v>
      </c>
      <c r="B59" s="51" t="s">
        <v>84</v>
      </c>
      <c r="C59" s="59">
        <v>45</v>
      </c>
    </row>
    <row r="60" spans="1:4">
      <c r="A60" s="54">
        <v>43758</v>
      </c>
      <c r="B60" s="51" t="s">
        <v>8</v>
      </c>
      <c r="C60" s="59">
        <v>100</v>
      </c>
    </row>
    <row r="61" spans="1:4">
      <c r="A61" s="54">
        <v>43758</v>
      </c>
      <c r="B61" s="51" t="s">
        <v>40</v>
      </c>
      <c r="C61" s="59">
        <v>120</v>
      </c>
    </row>
    <row r="62" spans="1:4">
      <c r="A62" s="54">
        <v>43758</v>
      </c>
      <c r="B62" s="51" t="s">
        <v>78</v>
      </c>
      <c r="C62" s="59">
        <v>35</v>
      </c>
    </row>
    <row r="63" spans="1:4">
      <c r="A63" s="54">
        <v>43759</v>
      </c>
      <c r="B63" s="51" t="s">
        <v>91</v>
      </c>
      <c r="C63" s="59">
        <v>30.98</v>
      </c>
    </row>
    <row r="64" spans="1:4">
      <c r="A64" s="54">
        <v>43759</v>
      </c>
      <c r="B64" s="51" t="s">
        <v>47</v>
      </c>
      <c r="C64" s="59">
        <v>39</v>
      </c>
    </row>
    <row r="65" spans="1:3">
      <c r="A65" s="54">
        <v>43759</v>
      </c>
      <c r="B65" s="51" t="s">
        <v>75</v>
      </c>
      <c r="C65" s="59">
        <v>20</v>
      </c>
    </row>
    <row r="66" spans="1:3">
      <c r="A66" s="54">
        <v>43759</v>
      </c>
      <c r="B66" s="51" t="s">
        <v>80</v>
      </c>
      <c r="C66" s="59">
        <v>8.9499999999999993</v>
      </c>
    </row>
    <row r="67" spans="1:3">
      <c r="A67" s="54">
        <v>43759</v>
      </c>
      <c r="B67" s="51" t="s">
        <v>93</v>
      </c>
      <c r="C67" s="59">
        <v>2.69</v>
      </c>
    </row>
    <row r="68" spans="1:3">
      <c r="A68" s="54">
        <v>43759</v>
      </c>
      <c r="B68" s="51" t="s">
        <v>85</v>
      </c>
      <c r="C68" s="59">
        <v>4.9800000000000004</v>
      </c>
    </row>
    <row r="69" spans="1:3">
      <c r="A69" s="54">
        <v>43759</v>
      </c>
      <c r="B69" s="51" t="s">
        <v>81</v>
      </c>
      <c r="C69" s="59">
        <v>18.96</v>
      </c>
    </row>
    <row r="70" spans="1:3">
      <c r="A70" s="54">
        <v>43759</v>
      </c>
      <c r="B70" s="51" t="s">
        <v>92</v>
      </c>
      <c r="C70" s="59">
        <v>39</v>
      </c>
    </row>
    <row r="71" spans="1:3">
      <c r="A71" s="54">
        <v>43761</v>
      </c>
      <c r="B71" s="51" t="s">
        <v>88</v>
      </c>
      <c r="C71" s="59">
        <v>34.92</v>
      </c>
    </row>
    <row r="72" spans="1:3">
      <c r="A72" s="54">
        <v>43761</v>
      </c>
      <c r="B72" s="51" t="s">
        <v>88</v>
      </c>
      <c r="C72" s="59">
        <v>7.17</v>
      </c>
    </row>
    <row r="73" spans="1:3">
      <c r="A73" s="54">
        <v>43761</v>
      </c>
      <c r="B73" s="51" t="s">
        <v>88</v>
      </c>
      <c r="C73" s="59">
        <v>374.27</v>
      </c>
    </row>
    <row r="74" spans="1:3">
      <c r="A74" s="54">
        <v>43761</v>
      </c>
      <c r="B74" s="51" t="s">
        <v>7</v>
      </c>
      <c r="C74" s="59">
        <v>725</v>
      </c>
    </row>
    <row r="75" spans="1:3">
      <c r="A75" s="54">
        <v>43761</v>
      </c>
      <c r="B75" s="51" t="s">
        <v>27</v>
      </c>
      <c r="C75" s="59">
        <v>110</v>
      </c>
    </row>
    <row r="76" spans="1:3">
      <c r="A76" s="54">
        <v>43761</v>
      </c>
      <c r="B76" s="51" t="s">
        <v>38</v>
      </c>
      <c r="C76" s="59">
        <v>73.8</v>
      </c>
    </row>
    <row r="77" spans="1:3">
      <c r="A77" s="54">
        <v>43761</v>
      </c>
      <c r="B77" s="51" t="s">
        <v>81</v>
      </c>
      <c r="C77" s="59">
        <v>17.25</v>
      </c>
    </row>
    <row r="78" spans="1:3">
      <c r="A78" s="54">
        <v>43761</v>
      </c>
      <c r="B78" s="51" t="s">
        <v>81</v>
      </c>
      <c r="C78" s="59">
        <v>23.67</v>
      </c>
    </row>
    <row r="79" spans="1:3">
      <c r="A79" s="54">
        <v>43761</v>
      </c>
      <c r="B79" s="51" t="s">
        <v>108</v>
      </c>
      <c r="C79" s="59">
        <v>249.23</v>
      </c>
    </row>
    <row r="80" spans="1:3">
      <c r="A80" s="54">
        <v>43763</v>
      </c>
      <c r="B80" s="51" t="s">
        <v>47</v>
      </c>
      <c r="C80" s="59">
        <v>57.5</v>
      </c>
    </row>
    <row r="81" spans="1:3">
      <c r="A81" s="54">
        <v>43763</v>
      </c>
      <c r="B81" s="51" t="s">
        <v>81</v>
      </c>
      <c r="C81" s="59">
        <v>20</v>
      </c>
    </row>
    <row r="82" spans="1:3">
      <c r="A82" s="54">
        <v>43764</v>
      </c>
      <c r="B82" s="51" t="s">
        <v>81</v>
      </c>
      <c r="C82" s="59">
        <v>26.42</v>
      </c>
    </row>
    <row r="83" spans="1:3">
      <c r="A83" s="54">
        <v>43764</v>
      </c>
      <c r="B83" s="51" t="s">
        <v>83</v>
      </c>
      <c r="C83" s="59">
        <v>28.91</v>
      </c>
    </row>
    <row r="84" spans="1:3">
      <c r="A84" s="54">
        <v>43764</v>
      </c>
      <c r="B84" s="51" t="s">
        <v>40</v>
      </c>
      <c r="C84" s="59">
        <v>56</v>
      </c>
    </row>
    <row r="85" spans="1:3">
      <c r="A85" s="54">
        <v>43765</v>
      </c>
      <c r="B85" s="51" t="s">
        <v>44</v>
      </c>
      <c r="C85" s="59">
        <v>200</v>
      </c>
    </row>
    <row r="86" spans="1:3">
      <c r="A86" s="54">
        <v>43766</v>
      </c>
      <c r="B86" s="51" t="s">
        <v>75</v>
      </c>
      <c r="C86" s="59">
        <v>7.23</v>
      </c>
    </row>
    <row r="87" spans="1:3">
      <c r="A87" s="54">
        <v>43766</v>
      </c>
      <c r="B87" s="51" t="s">
        <v>81</v>
      </c>
      <c r="C87" s="59">
        <v>12.68</v>
      </c>
    </row>
    <row r="88" spans="1:3">
      <c r="A88" s="54">
        <v>43766</v>
      </c>
      <c r="B88" s="51" t="s">
        <v>92</v>
      </c>
      <c r="C88" s="59">
        <v>39</v>
      </c>
    </row>
    <row r="89" spans="1:3">
      <c r="A89" s="54">
        <v>43766</v>
      </c>
      <c r="B89" s="51" t="s">
        <v>92</v>
      </c>
      <c r="C89" s="59">
        <v>278.5</v>
      </c>
    </row>
    <row r="90" spans="1:3">
      <c r="A90" s="54">
        <v>43767</v>
      </c>
      <c r="B90" s="51" t="s">
        <v>92</v>
      </c>
      <c r="C90" s="59">
        <v>39</v>
      </c>
    </row>
    <row r="91" spans="1:3">
      <c r="A91" s="54">
        <v>43769</v>
      </c>
      <c r="B91" s="51" t="s">
        <v>92</v>
      </c>
      <c r="C91" s="59">
        <v>39</v>
      </c>
    </row>
    <row r="92" spans="1:3">
      <c r="A92" s="54">
        <v>43768</v>
      </c>
      <c r="B92" s="51" t="s">
        <v>81</v>
      </c>
      <c r="C92" s="59">
        <v>21.86</v>
      </c>
    </row>
    <row r="93" spans="1:3">
      <c r="A93" s="54">
        <v>43769</v>
      </c>
      <c r="B93" s="51" t="s">
        <v>40</v>
      </c>
      <c r="C93" s="59">
        <v>56</v>
      </c>
    </row>
    <row r="94" spans="1:3">
      <c r="A94" s="54">
        <v>43771</v>
      </c>
      <c r="B94" s="51" t="s">
        <v>83</v>
      </c>
      <c r="C94" s="59">
        <v>20</v>
      </c>
    </row>
    <row r="95" spans="1:3">
      <c r="A95" s="54">
        <v>43771</v>
      </c>
      <c r="B95" s="51" t="s">
        <v>8</v>
      </c>
      <c r="C95" s="59">
        <v>100</v>
      </c>
    </row>
  </sheetData>
  <sheetProtection sheet="1" objects="1" scenarios="1"/>
  <conditionalFormatting sqref="D34:D53 A2:D44 A95:D188 A47:D93">
    <cfRule type="expression" dxfId="191" priority="26">
      <formula>$A2&lt;&gt;""</formula>
    </cfRule>
  </conditionalFormatting>
  <conditionalFormatting sqref="G1:J1">
    <cfRule type="expression" dxfId="190" priority="25">
      <formula>$A1&lt;&gt;""</formula>
    </cfRule>
  </conditionalFormatting>
  <conditionalFormatting sqref="D24:D53">
    <cfRule type="expression" dxfId="189" priority="24">
      <formula>$A24&lt;&gt;""</formula>
    </cfRule>
  </conditionalFormatting>
  <conditionalFormatting sqref="B11">
    <cfRule type="expression" dxfId="188" priority="22">
      <formula>$A11&lt;&gt;""</formula>
    </cfRule>
  </conditionalFormatting>
  <conditionalFormatting sqref="B11">
    <cfRule type="expression" dxfId="187" priority="23">
      <formula>$A11&lt;&gt;""</formula>
    </cfRule>
  </conditionalFormatting>
  <conditionalFormatting sqref="O2 O30:O32 O4:O27 O43:O51">
    <cfRule type="expression" dxfId="186" priority="21">
      <formula>$O2&lt;&gt;""</formula>
    </cfRule>
  </conditionalFormatting>
  <conditionalFormatting sqref="L2:M29">
    <cfRule type="expression" dxfId="185" priority="20">
      <formula>$L2&lt;&gt;""</formula>
    </cfRule>
  </conditionalFormatting>
  <conditionalFormatting sqref="N2:N15 N17:N29">
    <cfRule type="expression" dxfId="184" priority="19">
      <formula>$N2&lt;&gt;""</formula>
    </cfRule>
  </conditionalFormatting>
  <conditionalFormatting sqref="O6:O7 O3">
    <cfRule type="expression" dxfId="183" priority="31">
      <formula>#REF!&lt;&gt;""</formula>
    </cfRule>
  </conditionalFormatting>
  <conditionalFormatting sqref="O8:O11">
    <cfRule type="expression" dxfId="182" priority="41">
      <formula>$B10&lt;&gt;""</formula>
    </cfRule>
  </conditionalFormatting>
  <conditionalFormatting sqref="B13:B14 B19:B20 B22:B23">
    <cfRule type="expression" dxfId="181" priority="15">
      <formula>#REF!&lt;&gt;""</formula>
    </cfRule>
  </conditionalFormatting>
  <conditionalFormatting sqref="B22 B20">
    <cfRule type="expression" dxfId="180" priority="52">
      <formula>$O18&lt;&gt;""</formula>
    </cfRule>
  </conditionalFormatting>
  <conditionalFormatting sqref="B13:B14">
    <cfRule type="expression" dxfId="179" priority="69">
      <formula>$O7&lt;&gt;""</formula>
    </cfRule>
  </conditionalFormatting>
  <conditionalFormatting sqref="B19">
    <cfRule type="expression" dxfId="178" priority="78">
      <formula>$O27&lt;&gt;""</formula>
    </cfRule>
  </conditionalFormatting>
  <conditionalFormatting sqref="B23">
    <cfRule type="expression" dxfId="177" priority="85">
      <formula>$O32&lt;&gt;""</formula>
    </cfRule>
  </conditionalFormatting>
  <dataValidations count="3">
    <dataValidation type="list" allowBlank="1" showInputMessage="1" showErrorMessage="1" sqref="J2">
      <formula1>Boodschappers</formula1>
    </dataValidation>
    <dataValidation type="list" allowBlank="1" showInputMessage="1" showErrorMessage="1" sqref="G2">
      <formula1>maand</formula1>
    </dataValidation>
    <dataValidation type="list" allowBlank="1" showInputMessage="1" showErrorMessage="1" sqref="H2">
      <formula1>$O$2:$O$34</formula1>
    </dataValidation>
  </dataValidations>
  <pageMargins left="0.7" right="0.7" top="0.75" bottom="0.75" header="0.3" footer="0.3"/>
  <pageSetup paperSize="9" orientation="portrait" horizontalDpi="4294967293" verticalDpi="4294967293" r:id="rId1"/>
  <legacyDrawing r:id="rId2"/>
  <controls>
    <control shapeId="6154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Blad1">
    <tabColor theme="4"/>
    <pageSetUpPr autoPageBreaks="0" fitToPage="1"/>
  </sheetPr>
  <dimension ref="A1:Q100"/>
  <sheetViews>
    <sheetView showGridLines="0" tabSelected="1" zoomScale="75" zoomScaleNormal="75" workbookViewId="0">
      <selection activeCell="B14" sqref="B14"/>
    </sheetView>
  </sheetViews>
  <sheetFormatPr defaultColWidth="9.109375" defaultRowHeight="21" customHeight="1"/>
  <cols>
    <col min="1" max="1" width="2.5546875" style="2" customWidth="1"/>
    <col min="2" max="2" width="28.33203125" style="5" bestFit="1" customWidth="1"/>
    <col min="3" max="11" width="13.6640625" style="19" customWidth="1"/>
    <col min="12" max="12" width="13.6640625" style="74" customWidth="1"/>
    <col min="13" max="14" width="13.6640625" style="19" customWidth="1"/>
    <col min="15" max="15" width="16" style="19" bestFit="1" customWidth="1"/>
    <col min="16" max="16" width="34" style="20" customWidth="1"/>
    <col min="17" max="17" width="2.5546875" style="2" customWidth="1"/>
    <col min="18" max="16384" width="9.109375" style="2"/>
  </cols>
  <sheetData>
    <row r="1" spans="1:17" ht="13.5" customHeight="1">
      <c r="B1" s="13"/>
      <c r="C1" s="13"/>
      <c r="D1" s="13"/>
      <c r="E1" s="13"/>
      <c r="F1" s="13"/>
      <c r="G1" s="13"/>
      <c r="H1" s="13"/>
      <c r="I1" s="13"/>
      <c r="J1" s="13"/>
      <c r="K1" s="13"/>
      <c r="L1" s="66"/>
      <c r="M1" s="13"/>
      <c r="N1" s="13"/>
      <c r="O1" s="13"/>
      <c r="P1" s="16"/>
    </row>
    <row r="2" spans="1:17" ht="91.2" customHeight="1">
      <c r="A2" s="1"/>
      <c r="B2" s="98" t="s">
        <v>26</v>
      </c>
      <c r="C2" s="98"/>
      <c r="D2" s="98"/>
      <c r="E2" s="99" t="s">
        <v>13</v>
      </c>
      <c r="F2" s="99"/>
      <c r="G2" s="6"/>
      <c r="H2" s="7"/>
      <c r="I2" s="7"/>
      <c r="J2" s="7"/>
      <c r="K2" s="6"/>
      <c r="L2" s="67"/>
      <c r="M2" s="7"/>
      <c r="N2" s="6"/>
      <c r="O2" s="6"/>
      <c r="P2" s="17"/>
      <c r="Q2" s="2" t="s">
        <v>25</v>
      </c>
    </row>
    <row r="3" spans="1:17" ht="15.75" customHeight="1">
      <c r="A3" s="1"/>
      <c r="B3" s="8"/>
      <c r="C3" s="8"/>
      <c r="D3" s="9"/>
      <c r="E3" s="9"/>
      <c r="F3" s="10"/>
      <c r="G3" s="11"/>
      <c r="H3" s="10"/>
      <c r="I3" s="10"/>
      <c r="J3" s="10"/>
      <c r="K3" s="11"/>
      <c r="L3" s="68"/>
      <c r="M3" s="10"/>
      <c r="N3" s="11"/>
      <c r="O3" s="11"/>
      <c r="P3" s="18"/>
    </row>
    <row r="4" spans="1:17" ht="67.5" customHeight="1">
      <c r="A4" s="1"/>
      <c r="B4" s="12" t="s">
        <v>0</v>
      </c>
      <c r="C4" s="15"/>
      <c r="D4" s="15"/>
      <c r="E4" s="15"/>
      <c r="F4" s="15"/>
      <c r="G4" s="15"/>
      <c r="H4" s="15"/>
      <c r="I4" s="15"/>
      <c r="J4" s="15"/>
      <c r="K4" s="15"/>
      <c r="L4" s="69"/>
      <c r="M4" s="15"/>
      <c r="N4" s="15"/>
      <c r="O4" s="10"/>
      <c r="P4" s="15"/>
    </row>
    <row r="5" spans="1:17" ht="16.5" customHeight="1">
      <c r="A5" s="1"/>
      <c r="B5" s="12"/>
      <c r="C5" s="14"/>
      <c r="D5" s="14"/>
      <c r="E5" s="14"/>
      <c r="F5" s="14"/>
      <c r="G5" s="14"/>
      <c r="H5" s="14"/>
      <c r="I5" s="14"/>
      <c r="J5" s="14"/>
      <c r="K5" s="14"/>
      <c r="L5" s="69"/>
      <c r="M5" s="14"/>
      <c r="N5" s="14"/>
      <c r="O5" s="10"/>
      <c r="P5" s="15"/>
    </row>
    <row r="6" spans="1:17" ht="21" customHeight="1">
      <c r="A6" s="1"/>
      <c r="B6" s="24" t="s">
        <v>1</v>
      </c>
      <c r="C6" s="25" t="s">
        <v>11</v>
      </c>
      <c r="D6" s="26" t="s">
        <v>12</v>
      </c>
      <c r="E6" s="26" t="s">
        <v>14</v>
      </c>
      <c r="F6" s="26" t="s">
        <v>15</v>
      </c>
      <c r="G6" s="26" t="s">
        <v>16</v>
      </c>
      <c r="H6" s="26" t="s">
        <v>17</v>
      </c>
      <c r="I6" s="26" t="s">
        <v>18</v>
      </c>
      <c r="J6" s="26" t="s">
        <v>19</v>
      </c>
      <c r="K6" s="26" t="s">
        <v>20</v>
      </c>
      <c r="L6" s="26" t="s">
        <v>21</v>
      </c>
      <c r="M6" s="26" t="s">
        <v>22</v>
      </c>
      <c r="N6" s="26" t="s">
        <v>23</v>
      </c>
      <c r="O6" s="26" t="s">
        <v>39</v>
      </c>
      <c r="P6" s="26" t="s">
        <v>24</v>
      </c>
    </row>
    <row r="7" spans="1:17" ht="21" customHeight="1">
      <c r="A7" s="1"/>
      <c r="B7" s="21" t="s">
        <v>2</v>
      </c>
      <c r="C7" s="27">
        <f>IF(COUNT(tblInkomsten[JAN])=0,"",SUM(tblInkomsten[JAN]))</f>
        <v>2263.09</v>
      </c>
      <c r="D7" s="27">
        <f>IF(COUNT(tblInkomsten[FEB])=0,"",SUM(tblInkomsten[FEB]))</f>
        <v>2263.09</v>
      </c>
      <c r="E7" s="27">
        <f>IF(COUNT(tblInkomsten[MRT])=0,"",SUM(tblInkomsten[MRT]))</f>
        <v>2263.09</v>
      </c>
      <c r="F7" s="27">
        <f>IF(COUNT(tblInkomsten[APR])=0,"",SUM(tblInkomsten[APR]))</f>
        <v>2263.09</v>
      </c>
      <c r="G7" s="27">
        <f>IF(COUNT(tblInkomsten[MEI])=0,"",SUM(tblInkomsten[MEI]))</f>
        <v>2263.09</v>
      </c>
      <c r="H7" s="27">
        <f>IF(COUNT(tblInkomsten[JUN])=0,"",SUM(tblInkomsten[JUN]))</f>
        <v>2263.09</v>
      </c>
      <c r="I7" s="27">
        <f>IF(COUNT(tblInkomsten[JUL])=0,"",SUM(tblInkomsten[JUL]))</f>
        <v>2263.09</v>
      </c>
      <c r="J7" s="27">
        <f>IF(COUNT(tblInkomsten[AUG])=0,"",SUM(tblInkomsten[AUG]))</f>
        <v>2263.09</v>
      </c>
      <c r="K7" s="27">
        <f>IF(COUNT(tblInkomsten[SEP])=0,"",SUM(tblInkomsten[SEP]))</f>
        <v>2263.09</v>
      </c>
      <c r="L7" s="70">
        <f>IF(COUNT(tblInkomsten[OKT])=0,"",SUM(tblInkomsten[OKT]))</f>
        <v>2977.2000000000003</v>
      </c>
      <c r="M7" s="27">
        <f>IF(COUNT(tblInkomsten[NOV])=0,"",SUM(tblInkomsten[NOV]))</f>
        <v>3060.7900000000004</v>
      </c>
      <c r="N7" s="27">
        <f>IF(COUNT(tblInkomsten[DEC])=0,"",SUM(tblInkomsten[DEC]))</f>
        <v>2263.09</v>
      </c>
      <c r="O7" s="28">
        <f>SUM(C7:N7)</f>
        <v>28668.890000000003</v>
      </c>
      <c r="P7" s="29">
        <f>IFERROR(AVERAGE(C7:N7),"")</f>
        <v>2389.0741666666668</v>
      </c>
    </row>
    <row r="8" spans="1:17" ht="21" customHeight="1">
      <c r="A8" s="1"/>
      <c r="B8" s="21" t="s">
        <v>3</v>
      </c>
      <c r="C8" s="39" t="str">
        <f>IF(COUNT(Gezinsbudget2019!$C$15:$C$37)=0,"",SUM(Gezinsbudget2019!$C$15:$C$37))</f>
        <v/>
      </c>
      <c r="D8" s="39" t="str">
        <f>IF(COUNT(Gezinsbudget2019!$D$15:$D$37)=0,"",SUM(Gezinsbudget2019!$D$15:$D$37))</f>
        <v/>
      </c>
      <c r="E8" s="39" t="str">
        <f>IF(COUNT(Gezinsbudget2019!$E$15:$E$37)=0,"",SUM(Gezinsbudget2019!$E$15:$E$37))</f>
        <v/>
      </c>
      <c r="F8" s="39" t="str">
        <f>IF(COUNT(Gezinsbudget2019!$F$15:$F$37)=0,"",SUM(Gezinsbudget2019!$F$15:$F$37))</f>
        <v/>
      </c>
      <c r="G8" s="39" t="str">
        <f>IF(COUNT(Gezinsbudget2019!$G$15:$G$37)=0,"",SUM(Gezinsbudget2019!$G$15:$G$37))</f>
        <v/>
      </c>
      <c r="H8" s="39" t="str">
        <f>IF(COUNT(Gezinsbudget2019!$H$15:$H$37)=0,"",SUM(Gezinsbudget2019!$H$15:$H$37))</f>
        <v/>
      </c>
      <c r="I8" s="39" t="str">
        <f>IF(COUNT(Gezinsbudget2019!$I$15:$I$37)=0,"",SUM(Gezinsbudget2019!$I$15:$I$37))</f>
        <v/>
      </c>
      <c r="J8" s="39" t="str">
        <f>IF(COUNT(Gezinsbudget2019!$J$15:$J$37)=0,"",SUM(Gezinsbudget2019!$J$15:$J$37))</f>
        <v/>
      </c>
      <c r="K8" s="39" t="str">
        <f>IF(COUNT(Gezinsbudget2019!$K$15:$K$37)=0,"",SUM(Gezinsbudget2019!$K$15:$K$37))</f>
        <v/>
      </c>
      <c r="L8" s="71">
        <f>IF(COUNT(Gezinsbudget2019!$L$15:$L$37)=0,"",SUM(Gezinsbudget2019!$L$15:$L$37))</f>
        <v>2791.62</v>
      </c>
      <c r="M8" s="39">
        <f>IF(COUNT(Gezinsbudget2019!$M$15:$M$37)=0,"",SUM(Gezinsbudget2019!$M$15:$M$37))</f>
        <v>2050.1799999999998</v>
      </c>
      <c r="N8" s="39" t="str">
        <f>IF(COUNT(Gezinsbudget2019!$N$15:$N$37)=0,"",SUM(Gezinsbudget2019!$N$15:$N$37))</f>
        <v/>
      </c>
      <c r="O8" s="40">
        <f>SUM(C8:N8)</f>
        <v>4841.7999999999993</v>
      </c>
      <c r="P8" s="41">
        <f>IFERROR(AVERAGE(C8:N8),"")</f>
        <v>2420.8999999999996</v>
      </c>
    </row>
    <row r="9" spans="1:17" ht="21" customHeight="1">
      <c r="A9" s="1"/>
      <c r="B9" s="21" t="s">
        <v>4</v>
      </c>
      <c r="C9" s="30" t="str">
        <f>IFERROR(IF(COUNT(tblInkomsten[JAN])=0,"",C7-C8),"")</f>
        <v/>
      </c>
      <c r="D9" s="30" t="str">
        <f>IFERROR(IF(COUNT(tblInkomsten[FEB])=0,"",D7-D8),"")</f>
        <v/>
      </c>
      <c r="E9" s="30" t="str">
        <f>IFERROR(IF(COUNT(tblInkomsten[MRT])=0,"",E7-E8),"")</f>
        <v/>
      </c>
      <c r="F9" s="30" t="str">
        <f>IFERROR(IF(COUNT(tblInkomsten[APR])=0,"",F7-F8),"")</f>
        <v/>
      </c>
      <c r="G9" s="30" t="str">
        <f>IFERROR(IF(COUNT(tblInkomsten[MEI])=0,"",G7-G8),"")</f>
        <v/>
      </c>
      <c r="H9" s="30" t="str">
        <f>IFERROR(IF(COUNT(tblInkomsten[JUN])=0,"",H7-H8),"")</f>
        <v/>
      </c>
      <c r="I9" s="30" t="str">
        <f>IFERROR(IF(COUNT(tblInkomsten[JUL])=0,"",I7-I8),"")</f>
        <v/>
      </c>
      <c r="J9" s="30" t="str">
        <f>IFERROR(IF(COUNT(tblInkomsten[AUG])=0,"",J7-J8),"")</f>
        <v/>
      </c>
      <c r="K9" s="30" t="str">
        <f>IFERROR(IF(COUNT(tblInkomsten[SEP])=0,"",K7-K8),"")</f>
        <v/>
      </c>
      <c r="L9" s="72">
        <f>IFERROR(IF(COUNT(tblInkomsten[OKT])=0,"",L7-L8),"")</f>
        <v>185.58000000000038</v>
      </c>
      <c r="M9" s="30">
        <f>IFERROR(IF(COUNT(tblInkomsten[NOV])=0,"",M7-M8),"")</f>
        <v>1010.6100000000006</v>
      </c>
      <c r="N9" s="30" t="str">
        <f>IFERROR(IF(COUNT(tblInkomsten[DEC])=0,"",N7-N8),"")</f>
        <v/>
      </c>
      <c r="O9" s="31">
        <f>SUM(C9:N9)</f>
        <v>1196.190000000001</v>
      </c>
      <c r="P9" s="32">
        <f>IFERROR(AVERAGE(C9:N9),"")</f>
        <v>598.09500000000048</v>
      </c>
    </row>
    <row r="10" spans="1:17" s="3" customFormat="1" ht="21" customHeight="1">
      <c r="B10" s="23" t="s">
        <v>5</v>
      </c>
      <c r="C10" s="33" t="s">
        <v>11</v>
      </c>
      <c r="D10" s="33" t="s">
        <v>12</v>
      </c>
      <c r="E10" s="33" t="s">
        <v>14</v>
      </c>
      <c r="F10" s="33" t="s">
        <v>15</v>
      </c>
      <c r="G10" s="33" t="s">
        <v>16</v>
      </c>
      <c r="H10" s="33" t="s">
        <v>17</v>
      </c>
      <c r="I10" s="33" t="s">
        <v>18</v>
      </c>
      <c r="J10" s="33" t="s">
        <v>19</v>
      </c>
      <c r="K10" s="33" t="s">
        <v>20</v>
      </c>
      <c r="L10" s="33" t="s">
        <v>21</v>
      </c>
      <c r="M10" s="33" t="s">
        <v>22</v>
      </c>
      <c r="N10" s="33" t="s">
        <v>23</v>
      </c>
      <c r="O10" s="34" t="s">
        <v>39</v>
      </c>
      <c r="P10" s="35" t="s">
        <v>24</v>
      </c>
    </row>
    <row r="11" spans="1:17" s="3" customFormat="1" ht="21" customHeight="1">
      <c r="A11" s="4"/>
      <c r="B11" s="22" t="s">
        <v>6</v>
      </c>
      <c r="C11" s="36">
        <v>2263.09</v>
      </c>
      <c r="D11" s="36">
        <v>2263.09</v>
      </c>
      <c r="E11" s="36">
        <v>2263.09</v>
      </c>
      <c r="F11" s="36">
        <v>2263.09</v>
      </c>
      <c r="G11" s="36">
        <v>2263.09</v>
      </c>
      <c r="H11" s="36">
        <v>2263.09</v>
      </c>
      <c r="I11" s="36">
        <v>2263.09</v>
      </c>
      <c r="J11" s="36">
        <v>2263.09</v>
      </c>
      <c r="K11" s="36">
        <v>2263.09</v>
      </c>
      <c r="L11" s="36">
        <v>2263.09</v>
      </c>
      <c r="M11" s="36">
        <v>2263.09</v>
      </c>
      <c r="N11" s="36">
        <v>2263.09</v>
      </c>
      <c r="O11" s="37">
        <f>SUM(tblInkomsten[[#This Row],[JAN]:[DEC]])</f>
        <v>27157.08</v>
      </c>
      <c r="P11" s="38">
        <f>IFERROR(AVERAGE(tblInkomsten[[#This Row],[JAN]:[DEC]]),"")</f>
        <v>2263.09</v>
      </c>
    </row>
    <row r="12" spans="1:17" ht="21" customHeight="1">
      <c r="A12" s="1"/>
      <c r="B12" s="22" t="s">
        <v>45</v>
      </c>
      <c r="C12" s="36" t="s">
        <v>25</v>
      </c>
      <c r="D12" s="36" t="s">
        <v>25</v>
      </c>
      <c r="E12" s="36" t="s">
        <v>25</v>
      </c>
      <c r="F12" s="36" t="s">
        <v>25</v>
      </c>
      <c r="G12" s="36" t="s">
        <v>25</v>
      </c>
      <c r="H12" s="36" t="s">
        <v>25</v>
      </c>
      <c r="I12" s="36" t="s">
        <v>25</v>
      </c>
      <c r="J12" s="36" t="s">
        <v>25</v>
      </c>
      <c r="K12" s="36" t="s">
        <v>25</v>
      </c>
      <c r="L12" s="73">
        <v>673.11</v>
      </c>
      <c r="M12" s="73">
        <v>673.11</v>
      </c>
      <c r="N12" s="36" t="s">
        <v>25</v>
      </c>
      <c r="O12" s="37" t="s">
        <v>25</v>
      </c>
      <c r="P12" s="38">
        <f>IFERROR(AVERAGE(tblInkomsten[[#This Row],[JAN]:[DEC]]),"")</f>
        <v>673.11</v>
      </c>
    </row>
    <row r="13" spans="1:17" ht="21" customHeight="1">
      <c r="A13" s="1"/>
      <c r="B13" s="22" t="s">
        <v>46</v>
      </c>
      <c r="C13" s="36" t="s">
        <v>25</v>
      </c>
      <c r="D13" s="36" t="s">
        <v>25</v>
      </c>
      <c r="E13" s="36" t="s">
        <v>25</v>
      </c>
      <c r="F13" s="36" t="s">
        <v>25</v>
      </c>
      <c r="G13" s="36" t="s">
        <v>25</v>
      </c>
      <c r="H13" s="36" t="s">
        <v>25</v>
      </c>
      <c r="I13" s="36" t="s">
        <v>25</v>
      </c>
      <c r="J13" s="36" t="s">
        <v>25</v>
      </c>
      <c r="K13" s="36" t="s">
        <v>25</v>
      </c>
      <c r="L13" s="73">
        <v>41</v>
      </c>
      <c r="M13" s="36">
        <v>124.59</v>
      </c>
      <c r="N13" s="36" t="s">
        <v>25</v>
      </c>
      <c r="O13" s="37" t="s">
        <v>25</v>
      </c>
      <c r="P13" s="38">
        <f>IFERROR(AVERAGE(tblInkomsten[[#This Row],[JAN]:[DEC]]),"")</f>
        <v>82.795000000000002</v>
      </c>
    </row>
    <row r="14" spans="1:17" ht="21" customHeight="1">
      <c r="A14" s="1"/>
      <c r="B14" s="24" t="s">
        <v>3</v>
      </c>
      <c r="C14" s="26" t="s">
        <v>11</v>
      </c>
      <c r="D14" s="26" t="s">
        <v>12</v>
      </c>
      <c r="E14" s="26" t="s">
        <v>14</v>
      </c>
      <c r="F14" s="26" t="s">
        <v>15</v>
      </c>
      <c r="G14" s="26" t="s">
        <v>16</v>
      </c>
      <c r="H14" s="26" t="s">
        <v>17</v>
      </c>
      <c r="I14" s="26" t="s">
        <v>18</v>
      </c>
      <c r="J14" s="26" t="s">
        <v>19</v>
      </c>
      <c r="K14" s="26" t="s">
        <v>20</v>
      </c>
      <c r="L14" s="26" t="s">
        <v>21</v>
      </c>
      <c r="M14" s="26" t="s">
        <v>22</v>
      </c>
      <c r="N14" s="26" t="s">
        <v>23</v>
      </c>
      <c r="O14" s="26" t="s">
        <v>39</v>
      </c>
      <c r="P14" s="75" t="s">
        <v>24</v>
      </c>
    </row>
    <row r="15" spans="1:17" ht="21" customHeight="1">
      <c r="A15" s="1"/>
      <c r="B15" s="42" t="s">
        <v>7</v>
      </c>
      <c r="C15" s="87"/>
      <c r="D15" s="76"/>
      <c r="E15" s="76"/>
      <c r="F15" s="76"/>
      <c r="G15" s="76"/>
      <c r="H15" s="76"/>
      <c r="I15" s="76"/>
      <c r="J15" s="76"/>
      <c r="K15" s="76"/>
      <c r="L15" s="81">
        <v>725</v>
      </c>
      <c r="M15" s="76">
        <v>725</v>
      </c>
      <c r="N15" s="76"/>
      <c r="O15" s="76">
        <f>IF(SUM(C15:N15)&gt;0,SUM($C15:N15),"")</f>
        <v>1450</v>
      </c>
      <c r="P15" s="77">
        <f>IF(SUM(C15:N15)&gt;0,AVERAGE($C15:$N15),"")</f>
        <v>725</v>
      </c>
    </row>
    <row r="16" spans="1:17" ht="21" customHeight="1">
      <c r="A16" s="1"/>
      <c r="B16" s="42" t="s">
        <v>40</v>
      </c>
      <c r="C16" s="87"/>
      <c r="D16" s="76"/>
      <c r="E16" s="76"/>
      <c r="F16" s="76"/>
      <c r="G16" s="76"/>
      <c r="H16" s="76"/>
      <c r="I16" s="76"/>
      <c r="J16" s="76"/>
      <c r="K16" s="76"/>
      <c r="L16" s="81">
        <v>120</v>
      </c>
      <c r="M16" s="76">
        <v>112</v>
      </c>
      <c r="N16" s="76"/>
      <c r="O16" s="76">
        <f>IF(SUM(C16:N16)&gt;0,SUM($C16:N16),"")</f>
        <v>232</v>
      </c>
      <c r="P16" s="77">
        <f t="shared" ref="P16:P40" si="0">IF(SUM(C16:N16)&gt;0,AVERAGE($C16:$N16),"")</f>
        <v>116</v>
      </c>
    </row>
    <row r="17" spans="1:16" ht="21" customHeight="1">
      <c r="A17" s="1"/>
      <c r="B17" s="42" t="s">
        <v>44</v>
      </c>
      <c r="C17" s="87"/>
      <c r="D17" s="76"/>
      <c r="E17" s="76"/>
      <c r="F17" s="76"/>
      <c r="G17" s="76"/>
      <c r="H17" s="76"/>
      <c r="I17" s="76"/>
      <c r="J17" s="76"/>
      <c r="K17" s="76"/>
      <c r="L17" s="81">
        <v>330</v>
      </c>
      <c r="M17" s="76">
        <v>200</v>
      </c>
      <c r="N17" s="76"/>
      <c r="O17" s="76">
        <f>IF(SUM(C17:N17)&gt;0,SUM($C17:N17),"")</f>
        <v>530</v>
      </c>
      <c r="P17" s="77">
        <f t="shared" si="0"/>
        <v>265</v>
      </c>
    </row>
    <row r="18" spans="1:16" ht="21" customHeight="1">
      <c r="A18" s="1"/>
      <c r="B18" s="42" t="s">
        <v>36</v>
      </c>
      <c r="C18" s="88"/>
      <c r="D18" s="76"/>
      <c r="E18" s="76"/>
      <c r="F18" s="76"/>
      <c r="G18" s="76"/>
      <c r="H18" s="76"/>
      <c r="I18" s="76"/>
      <c r="J18" s="76"/>
      <c r="K18" s="76"/>
      <c r="L18" s="81"/>
      <c r="M18" s="76">
        <v>160.51</v>
      </c>
      <c r="N18" s="76"/>
      <c r="O18" s="76">
        <f>IF(SUM(C18:N18)&gt;0,SUM($C18:N18),"")</f>
        <v>160.51</v>
      </c>
      <c r="P18" s="77">
        <f t="shared" si="0"/>
        <v>160.51</v>
      </c>
    </row>
    <row r="19" spans="1:16" ht="21" customHeight="1">
      <c r="A19" s="1"/>
      <c r="B19" s="42" t="s">
        <v>38</v>
      </c>
      <c r="C19" s="88"/>
      <c r="D19" s="76"/>
      <c r="E19" s="76"/>
      <c r="F19" s="76"/>
      <c r="G19" s="76"/>
      <c r="H19" s="76"/>
      <c r="I19" s="76"/>
      <c r="J19" s="76"/>
      <c r="K19" s="76"/>
      <c r="L19" s="81">
        <v>85.81</v>
      </c>
      <c r="M19" s="76">
        <v>73.8</v>
      </c>
      <c r="N19" s="76"/>
      <c r="O19" s="76">
        <f>IF(SUM(C19:N19)&gt;0,SUM($C19:N19),"")</f>
        <v>159.61000000000001</v>
      </c>
      <c r="P19" s="77">
        <f t="shared" si="0"/>
        <v>79.805000000000007</v>
      </c>
    </row>
    <row r="20" spans="1:16" ht="21" customHeight="1">
      <c r="A20" s="1"/>
      <c r="B20" s="42" t="s">
        <v>27</v>
      </c>
      <c r="C20" s="87"/>
      <c r="D20" s="76"/>
      <c r="E20" s="76"/>
      <c r="F20" s="76"/>
      <c r="G20" s="76"/>
      <c r="H20" s="76"/>
      <c r="I20" s="76"/>
      <c r="J20" s="76"/>
      <c r="K20" s="76"/>
      <c r="L20" s="81">
        <v>110</v>
      </c>
      <c r="M20" s="76">
        <v>110</v>
      </c>
      <c r="N20" s="76"/>
      <c r="O20" s="76">
        <f>IF(SUM(C20:N20)&gt;0,SUM($C20:N20),"")</f>
        <v>220</v>
      </c>
      <c r="P20" s="77">
        <f t="shared" si="0"/>
        <v>110</v>
      </c>
    </row>
    <row r="21" spans="1:16" ht="21" customHeight="1">
      <c r="A21" s="1"/>
      <c r="B21" s="42" t="s">
        <v>9</v>
      </c>
      <c r="C21" s="88"/>
      <c r="D21" s="76"/>
      <c r="E21" s="76"/>
      <c r="F21" s="76"/>
      <c r="G21" s="76"/>
      <c r="H21" s="76"/>
      <c r="I21" s="76"/>
      <c r="J21" s="76"/>
      <c r="K21" s="76"/>
      <c r="L21" s="81">
        <v>50</v>
      </c>
      <c r="M21" s="76"/>
      <c r="N21" s="76"/>
      <c r="O21" s="76">
        <f>IF(SUM(C21:N21)&gt;0,SUM($C21:N21),"")</f>
        <v>50</v>
      </c>
      <c r="P21" s="77">
        <f t="shared" si="0"/>
        <v>50</v>
      </c>
    </row>
    <row r="22" spans="1:16" ht="21" customHeight="1">
      <c r="A22" s="1"/>
      <c r="B22" s="42" t="s">
        <v>8</v>
      </c>
      <c r="C22" s="88"/>
      <c r="D22" s="76"/>
      <c r="E22" s="76"/>
      <c r="F22" s="76"/>
      <c r="G22" s="76"/>
      <c r="H22" s="76"/>
      <c r="I22" s="76"/>
      <c r="J22" s="76"/>
      <c r="K22" s="76"/>
      <c r="L22" s="81">
        <v>100</v>
      </c>
      <c r="M22" s="76">
        <v>100</v>
      </c>
      <c r="N22" s="76"/>
      <c r="O22" s="76">
        <f>IF(SUM(C22:N22)&gt;0,SUM($C22:N22),"")</f>
        <v>200</v>
      </c>
      <c r="P22" s="77">
        <f t="shared" si="0"/>
        <v>100</v>
      </c>
    </row>
    <row r="23" spans="1:16" ht="21" customHeight="1">
      <c r="A23" s="1"/>
      <c r="B23" s="42" t="s">
        <v>81</v>
      </c>
      <c r="C23" s="88"/>
      <c r="D23" s="76"/>
      <c r="E23" s="76"/>
      <c r="F23" s="76"/>
      <c r="G23" s="76"/>
      <c r="H23" s="76"/>
      <c r="I23" s="76"/>
      <c r="J23" s="76"/>
      <c r="K23" s="76"/>
      <c r="L23" s="81">
        <v>220.48</v>
      </c>
      <c r="M23" s="76">
        <v>80.959999999999994</v>
      </c>
      <c r="N23" s="76"/>
      <c r="O23" s="76">
        <f>IF(SUM(C23:N23)&gt;0,SUM($C23:N23),"")</f>
        <v>301.44</v>
      </c>
      <c r="P23" s="77">
        <f t="shared" si="0"/>
        <v>150.72</v>
      </c>
    </row>
    <row r="24" spans="1:16" ht="21" customHeight="1">
      <c r="A24" s="1"/>
      <c r="B24" s="42" t="s">
        <v>82</v>
      </c>
      <c r="C24" s="88"/>
      <c r="D24" s="76"/>
      <c r="E24" s="76"/>
      <c r="F24" s="76"/>
      <c r="G24" s="76"/>
      <c r="H24" s="76"/>
      <c r="I24" s="76"/>
      <c r="J24" s="76"/>
      <c r="K24" s="76"/>
      <c r="L24" s="81">
        <v>71.48</v>
      </c>
      <c r="M24" s="76"/>
      <c r="N24" s="76"/>
      <c r="O24" s="76">
        <f>IF(SUM(C24:N24)&gt;0,SUM($C24:N24),"")</f>
        <v>71.48</v>
      </c>
      <c r="P24" s="77">
        <f t="shared" si="0"/>
        <v>71.48</v>
      </c>
    </row>
    <row r="25" spans="1:16" ht="21" customHeight="1">
      <c r="A25" s="1"/>
      <c r="B25" s="42" t="s">
        <v>83</v>
      </c>
      <c r="C25" s="88"/>
      <c r="D25" s="76"/>
      <c r="E25" s="76"/>
      <c r="F25" s="76"/>
      <c r="G25" s="76"/>
      <c r="H25" s="76"/>
      <c r="I25" s="76"/>
      <c r="J25" s="76"/>
      <c r="K25" s="76"/>
      <c r="L25" s="81">
        <v>218.74</v>
      </c>
      <c r="M25" s="76">
        <v>48.91</v>
      </c>
      <c r="N25" s="76"/>
      <c r="O25" s="76">
        <f>IF(SUM(C25:N25)&gt;0,SUM($C25:N25),"")</f>
        <v>267.64999999999998</v>
      </c>
      <c r="P25" s="77">
        <f t="shared" si="0"/>
        <v>133.82499999999999</v>
      </c>
    </row>
    <row r="26" spans="1:16" ht="21" customHeight="1">
      <c r="B26" s="42" t="s">
        <v>91</v>
      </c>
      <c r="C26" s="88"/>
      <c r="D26" s="76"/>
      <c r="E26" s="76"/>
      <c r="F26" s="76"/>
      <c r="G26" s="76"/>
      <c r="H26" s="76"/>
      <c r="I26" s="76"/>
      <c r="J26" s="76"/>
      <c r="K26" s="76"/>
      <c r="L26" s="81">
        <v>30.98</v>
      </c>
      <c r="M26" s="76"/>
      <c r="N26" s="76"/>
      <c r="O26" s="76">
        <f>IF(SUM(C26:N26)&gt;0,SUM($C26:N26),"")</f>
        <v>30.98</v>
      </c>
      <c r="P26" s="77">
        <f t="shared" si="0"/>
        <v>30.98</v>
      </c>
    </row>
    <row r="27" spans="1:16" ht="21" customHeight="1">
      <c r="A27" s="1"/>
      <c r="B27" s="42" t="s">
        <v>84</v>
      </c>
      <c r="C27" s="88"/>
      <c r="D27" s="76"/>
      <c r="E27" s="76"/>
      <c r="F27" s="76"/>
      <c r="G27" s="76"/>
      <c r="H27" s="76"/>
      <c r="I27" s="76"/>
      <c r="J27" s="76"/>
      <c r="K27" s="76"/>
      <c r="L27" s="81">
        <v>68.97</v>
      </c>
      <c r="M27" s="76"/>
      <c r="N27" s="76"/>
      <c r="O27" s="76">
        <f>IF(SUM(C27:N27)&gt;0,SUM($C27:N27),"")</f>
        <v>68.97</v>
      </c>
      <c r="P27" s="77">
        <f t="shared" si="0"/>
        <v>68.97</v>
      </c>
    </row>
    <row r="28" spans="1:16" ht="21" customHeight="1">
      <c r="B28" s="42" t="s">
        <v>85</v>
      </c>
      <c r="C28" s="88"/>
      <c r="D28" s="76"/>
      <c r="E28" s="76"/>
      <c r="F28" s="76"/>
      <c r="G28" s="76"/>
      <c r="H28" s="76"/>
      <c r="I28" s="76"/>
      <c r="J28" s="76"/>
      <c r="K28" s="76"/>
      <c r="L28" s="81">
        <v>33.94</v>
      </c>
      <c r="M28" s="76"/>
      <c r="N28" s="76"/>
      <c r="O28" s="76">
        <f>IF(SUM(C28:N28)&gt;0,SUM($C28:N28),"")</f>
        <v>33.94</v>
      </c>
      <c r="P28" s="77">
        <f t="shared" si="0"/>
        <v>33.94</v>
      </c>
    </row>
    <row r="29" spans="1:16" ht="21" customHeight="1">
      <c r="B29" s="42" t="s">
        <v>86</v>
      </c>
      <c r="C29" s="88"/>
      <c r="D29" s="76"/>
      <c r="E29" s="76"/>
      <c r="F29" s="76"/>
      <c r="G29" s="76"/>
      <c r="H29" s="76"/>
      <c r="I29" s="76"/>
      <c r="J29" s="76"/>
      <c r="K29" s="76"/>
      <c r="L29" s="81">
        <v>39.51</v>
      </c>
      <c r="M29" s="76"/>
      <c r="N29" s="76"/>
      <c r="O29" s="76">
        <f>IF(SUM(C29:N29)&gt;0,SUM($C29:N29),"")</f>
        <v>39.51</v>
      </c>
      <c r="P29" s="77">
        <f t="shared" si="0"/>
        <v>39.51</v>
      </c>
    </row>
    <row r="30" spans="1:16" ht="21" customHeight="1">
      <c r="B30" s="42" t="s">
        <v>10</v>
      </c>
      <c r="C30" s="88"/>
      <c r="D30" s="76"/>
      <c r="E30" s="76"/>
      <c r="F30" s="76"/>
      <c r="G30" s="76"/>
      <c r="H30" s="76"/>
      <c r="I30" s="76"/>
      <c r="J30" s="76"/>
      <c r="K30" s="76"/>
      <c r="L30" s="81">
        <v>5</v>
      </c>
      <c r="M30" s="76"/>
      <c r="N30" s="76"/>
      <c r="O30" s="76">
        <f>IF(SUM(C30:N30)&gt;0,SUM($C30:N30),"")</f>
        <v>5</v>
      </c>
      <c r="P30" s="77">
        <f t="shared" si="0"/>
        <v>5</v>
      </c>
    </row>
    <row r="31" spans="1:16" ht="21" customHeight="1">
      <c r="B31" s="42" t="s">
        <v>87</v>
      </c>
      <c r="C31" s="88"/>
      <c r="D31" s="76"/>
      <c r="E31" s="76"/>
      <c r="F31" s="76"/>
      <c r="G31" s="76"/>
      <c r="H31" s="76"/>
      <c r="I31" s="76"/>
      <c r="J31" s="76"/>
      <c r="K31" s="76"/>
      <c r="L31" s="81">
        <v>119.48</v>
      </c>
      <c r="M31" s="76"/>
      <c r="N31" s="76"/>
      <c r="O31" s="76">
        <f>IF(SUM(C31:N31)&gt;0,SUM($C31:N31),"")</f>
        <v>119.48</v>
      </c>
      <c r="P31" s="77">
        <f t="shared" si="0"/>
        <v>119.48</v>
      </c>
    </row>
    <row r="32" spans="1:16" ht="21" customHeight="1">
      <c r="B32" s="42" t="s">
        <v>88</v>
      </c>
      <c r="C32" s="88"/>
      <c r="D32" s="76"/>
      <c r="E32" s="76"/>
      <c r="F32" s="76"/>
      <c r="G32" s="76"/>
      <c r="H32" s="76"/>
      <c r="I32" s="43"/>
      <c r="J32" s="76"/>
      <c r="K32" s="76"/>
      <c r="L32" s="81">
        <v>42.09</v>
      </c>
      <c r="M32" s="76">
        <v>374.27</v>
      </c>
      <c r="N32" s="76"/>
      <c r="O32" s="76">
        <f>IF(SUM(C32:N32)&gt;0,SUM($C32:N32),"")</f>
        <v>416.36</v>
      </c>
      <c r="P32" s="77">
        <f t="shared" si="0"/>
        <v>208.18</v>
      </c>
    </row>
    <row r="33" spans="2:16" ht="21" customHeight="1">
      <c r="B33" s="42" t="s">
        <v>89</v>
      </c>
      <c r="C33" s="88"/>
      <c r="D33" s="76"/>
      <c r="E33" s="76"/>
      <c r="F33" s="76"/>
      <c r="G33" s="76"/>
      <c r="H33" s="76"/>
      <c r="I33" s="43"/>
      <c r="J33" s="76"/>
      <c r="K33" s="76"/>
      <c r="L33" s="81">
        <v>28.15</v>
      </c>
      <c r="M33" s="76"/>
      <c r="N33" s="76"/>
      <c r="O33" s="76">
        <f>IF(SUM(C33:N33)&gt;0,SUM($C33:N33),"")</f>
        <v>28.15</v>
      </c>
      <c r="P33" s="77">
        <f t="shared" si="0"/>
        <v>28.15</v>
      </c>
    </row>
    <row r="34" spans="2:16" ht="21" customHeight="1">
      <c r="B34" s="42" t="s">
        <v>43</v>
      </c>
      <c r="C34" s="88"/>
      <c r="D34" s="76"/>
      <c r="E34" s="76"/>
      <c r="F34" s="76"/>
      <c r="G34" s="76"/>
      <c r="H34" s="76"/>
      <c r="I34" s="76"/>
      <c r="J34" s="76"/>
      <c r="K34" s="76"/>
      <c r="L34" s="81"/>
      <c r="M34" s="76"/>
      <c r="N34" s="76"/>
      <c r="O34" s="76" t="str">
        <f>IF(SUM(C34:N34)&gt;0,SUM($C34:N34),"")</f>
        <v/>
      </c>
      <c r="P34" s="77" t="str">
        <f t="shared" si="0"/>
        <v/>
      </c>
    </row>
    <row r="35" spans="2:16" ht="21" customHeight="1">
      <c r="B35" s="42" t="s">
        <v>47</v>
      </c>
      <c r="C35" s="88"/>
      <c r="D35" s="76"/>
      <c r="E35" s="76"/>
      <c r="F35" s="76"/>
      <c r="G35" s="76"/>
      <c r="H35" s="76"/>
      <c r="I35" s="76"/>
      <c r="J35" s="76"/>
      <c r="K35" s="76"/>
      <c r="L35" s="81">
        <v>196.99</v>
      </c>
      <c r="M35" s="76">
        <v>57.5</v>
      </c>
      <c r="N35" s="76"/>
      <c r="O35" s="76">
        <f>IF(SUM(C35:N35)&gt;0,SUM($C35:N35),"")</f>
        <v>254.49</v>
      </c>
      <c r="P35" s="77">
        <f t="shared" si="0"/>
        <v>127.245</v>
      </c>
    </row>
    <row r="36" spans="2:16" ht="21" customHeight="1">
      <c r="B36" s="42" t="s">
        <v>58</v>
      </c>
      <c r="C36" s="88"/>
      <c r="D36" s="43"/>
      <c r="E36" s="43"/>
      <c r="F36" s="43"/>
      <c r="G36" s="43"/>
      <c r="H36" s="43"/>
      <c r="I36" s="43"/>
      <c r="J36" s="43"/>
      <c r="K36" s="43"/>
      <c r="L36" s="81">
        <v>140</v>
      </c>
      <c r="M36" s="43"/>
      <c r="N36" s="43"/>
      <c r="O36" s="76">
        <f>IF(SUM(C36:N36)&gt;0,SUM($C36:N36),"")</f>
        <v>140</v>
      </c>
      <c r="P36" s="77">
        <f t="shared" si="0"/>
        <v>140</v>
      </c>
    </row>
    <row r="37" spans="2:16" ht="21" customHeight="1">
      <c r="B37" s="42" t="s">
        <v>75</v>
      </c>
      <c r="C37" s="88"/>
      <c r="D37" s="43"/>
      <c r="E37" s="43"/>
      <c r="F37" s="43"/>
      <c r="G37" s="43"/>
      <c r="H37" s="43"/>
      <c r="I37" s="43"/>
      <c r="J37" s="43"/>
      <c r="K37" s="43"/>
      <c r="L37" s="81">
        <v>55</v>
      </c>
      <c r="M37" s="76">
        <v>7.23</v>
      </c>
      <c r="N37" s="43"/>
      <c r="O37" s="76">
        <f>IF(SUM(C37:N37)&gt;0,SUM($C37:N37),"")</f>
        <v>62.230000000000004</v>
      </c>
      <c r="P37" s="77">
        <f t="shared" si="0"/>
        <v>31.115000000000002</v>
      </c>
    </row>
    <row r="38" spans="2:16" ht="21" customHeight="1">
      <c r="B38" s="42" t="s">
        <v>78</v>
      </c>
      <c r="C38" s="88"/>
      <c r="D38" s="43"/>
      <c r="E38" s="43"/>
      <c r="F38" s="43"/>
      <c r="G38" s="43"/>
      <c r="H38" s="43"/>
      <c r="I38" s="43"/>
      <c r="J38" s="43"/>
      <c r="K38" s="43"/>
      <c r="L38" s="81">
        <v>75.8</v>
      </c>
      <c r="M38" s="76"/>
      <c r="N38" s="43"/>
      <c r="O38" s="76">
        <f>IF(SUM(C38:N38)&gt;0,SUM($C38:N38),"")</f>
        <v>75.8</v>
      </c>
      <c r="P38" s="77">
        <f t="shared" si="0"/>
        <v>75.8</v>
      </c>
    </row>
    <row r="39" spans="2:16" ht="21" customHeight="1">
      <c r="B39" s="42" t="s">
        <v>90</v>
      </c>
      <c r="C39" s="88"/>
      <c r="D39" s="43"/>
      <c r="E39" s="43"/>
      <c r="F39" s="43"/>
      <c r="G39" s="43"/>
      <c r="H39" s="43"/>
      <c r="I39" s="43"/>
      <c r="J39" s="43"/>
      <c r="K39" s="43"/>
      <c r="L39" s="81">
        <v>144</v>
      </c>
      <c r="M39" s="76"/>
      <c r="N39" s="43"/>
      <c r="O39" s="76">
        <f>IF(SUM(C39:N39)&gt;0,SUM($C39:N39),"")</f>
        <v>144</v>
      </c>
      <c r="P39" s="77">
        <f t="shared" si="0"/>
        <v>144</v>
      </c>
    </row>
    <row r="40" spans="2:16" ht="21" customHeight="1">
      <c r="B40" s="42" t="s">
        <v>80</v>
      </c>
      <c r="C40" s="88"/>
      <c r="D40" s="43"/>
      <c r="E40" s="43"/>
      <c r="F40" s="43"/>
      <c r="G40" s="43"/>
      <c r="H40" s="43"/>
      <c r="I40" s="43"/>
      <c r="J40" s="43"/>
      <c r="K40" s="43"/>
      <c r="L40" s="81">
        <v>60.81</v>
      </c>
      <c r="M40" s="76"/>
      <c r="N40" s="43"/>
      <c r="O40" s="76">
        <f>IF(SUM(C40:N40)&gt;0,SUM($C40:N40),"")</f>
        <v>60.81</v>
      </c>
      <c r="P40" s="77">
        <f t="shared" si="0"/>
        <v>60.81</v>
      </c>
    </row>
    <row r="41" spans="2:16" ht="21" customHeight="1">
      <c r="B41" s="42" t="s">
        <v>111</v>
      </c>
      <c r="C41" s="88"/>
      <c r="D41" s="43"/>
      <c r="E41" s="43"/>
      <c r="F41" s="43"/>
      <c r="G41" s="43"/>
      <c r="H41" s="43"/>
      <c r="I41" s="43"/>
      <c r="J41" s="43"/>
      <c r="K41" s="43"/>
      <c r="L41" s="81">
        <v>39</v>
      </c>
      <c r="M41" s="76">
        <v>395.5</v>
      </c>
      <c r="N41" s="43"/>
      <c r="O41" s="76">
        <f>IF(SUM(C41:N41)&gt;0,SUM($C41:N41),"")</f>
        <v>434.5</v>
      </c>
      <c r="P41" s="77">
        <f t="shared" ref="P41:P98" si="1">IF(SUM(C41:N41)&gt;0,AVERAGE($C41:$N41),"")</f>
        <v>217.25</v>
      </c>
    </row>
    <row r="42" spans="2:16" ht="21" customHeight="1">
      <c r="B42" s="42" t="s">
        <v>93</v>
      </c>
      <c r="C42" s="88"/>
      <c r="D42" s="43"/>
      <c r="E42" s="43"/>
      <c r="F42" s="43"/>
      <c r="G42" s="43"/>
      <c r="H42" s="43"/>
      <c r="I42" s="43"/>
      <c r="J42" s="43"/>
      <c r="K42" s="43"/>
      <c r="L42" s="81">
        <v>2.69</v>
      </c>
      <c r="M42" s="76"/>
      <c r="N42" s="43"/>
      <c r="O42" s="76">
        <f>IF(SUM(C42:N42)&gt;0,SUM($C42:N42),"")</f>
        <v>2.69</v>
      </c>
      <c r="P42" s="77">
        <f t="shared" si="1"/>
        <v>2.69</v>
      </c>
    </row>
    <row r="43" spans="2:16" ht="21" customHeight="1">
      <c r="B43" s="42" t="s">
        <v>94</v>
      </c>
      <c r="C43" s="88"/>
      <c r="D43" s="43"/>
      <c r="E43" s="43"/>
      <c r="F43" s="43"/>
      <c r="G43" s="43"/>
      <c r="H43" s="43"/>
      <c r="I43" s="43"/>
      <c r="J43" s="43"/>
      <c r="K43" s="43"/>
      <c r="L43" s="81"/>
      <c r="M43" s="76"/>
      <c r="N43" s="43"/>
      <c r="O43" s="76" t="str">
        <f>IF(SUM(C43:N43)&gt;0,SUM($C43:N43),"")</f>
        <v/>
      </c>
      <c r="P43" s="77" t="str">
        <f t="shared" si="1"/>
        <v/>
      </c>
    </row>
    <row r="44" spans="2:16" ht="21" customHeight="1">
      <c r="B44" s="42" t="s">
        <v>107</v>
      </c>
      <c r="C44" s="88"/>
      <c r="D44" s="43"/>
      <c r="E44" s="43"/>
      <c r="F44" s="43"/>
      <c r="G44" s="43"/>
      <c r="H44" s="43"/>
      <c r="I44" s="43"/>
      <c r="J44" s="43"/>
      <c r="K44" s="43"/>
      <c r="L44" s="81"/>
      <c r="M44" s="76"/>
      <c r="N44" s="43"/>
      <c r="O44" s="76" t="str">
        <f>IF(SUM(C44:N44)&gt;0,SUM($C44:N44),"")</f>
        <v/>
      </c>
      <c r="P44" s="77" t="str">
        <f t="shared" si="1"/>
        <v/>
      </c>
    </row>
    <row r="45" spans="2:16" ht="21" customHeight="1">
      <c r="B45" s="42" t="s">
        <v>108</v>
      </c>
      <c r="C45" s="88"/>
      <c r="D45" s="43"/>
      <c r="E45" s="43"/>
      <c r="F45" s="43"/>
      <c r="G45" s="43"/>
      <c r="H45" s="43"/>
      <c r="I45" s="43"/>
      <c r="J45" s="43"/>
      <c r="K45" s="43"/>
      <c r="L45" s="81"/>
      <c r="M45" s="76">
        <v>249.23</v>
      </c>
      <c r="N45" s="43"/>
      <c r="O45" s="76">
        <f>IF(SUM(C45:N45)&gt;0,SUM($C45:N45),"")</f>
        <v>249.23</v>
      </c>
      <c r="P45" s="77">
        <f t="shared" si="1"/>
        <v>249.23</v>
      </c>
    </row>
    <row r="46" spans="2:16" ht="21" customHeight="1">
      <c r="B46" s="42" t="s">
        <v>109</v>
      </c>
      <c r="C46" s="43"/>
      <c r="D46" s="43"/>
      <c r="E46" s="43"/>
      <c r="F46" s="43"/>
      <c r="G46" s="43"/>
      <c r="H46" s="43"/>
      <c r="I46" s="43"/>
      <c r="J46" s="43"/>
      <c r="K46" s="43"/>
      <c r="L46" s="81"/>
      <c r="M46" s="76">
        <v>25</v>
      </c>
      <c r="N46" s="43"/>
      <c r="O46" s="76">
        <f>IF(SUM(C46:N46)&gt;0,SUM($C46:N46),"")</f>
        <v>25</v>
      </c>
      <c r="P46" s="77">
        <f t="shared" si="1"/>
        <v>25</v>
      </c>
    </row>
    <row r="47" spans="2:16" ht="21" customHeight="1">
      <c r="B47" s="42" t="s">
        <v>110</v>
      </c>
      <c r="C47" s="43"/>
      <c r="D47" s="43"/>
      <c r="E47" s="43"/>
      <c r="F47" s="43"/>
      <c r="G47" s="43"/>
      <c r="H47" s="43"/>
      <c r="I47" s="43"/>
      <c r="J47" s="43"/>
      <c r="K47" s="43"/>
      <c r="L47" s="81"/>
      <c r="M47" s="76">
        <v>278.5</v>
      </c>
      <c r="N47" s="43"/>
      <c r="O47" s="76">
        <f>IF(SUM(C47:N47)&gt;0,SUM($C47:N47),"")</f>
        <v>278.5</v>
      </c>
      <c r="P47" s="77">
        <f t="shared" si="1"/>
        <v>278.5</v>
      </c>
    </row>
    <row r="48" spans="2:16" ht="21" customHeight="1">
      <c r="B48" s="42"/>
      <c r="C48" s="43"/>
      <c r="D48" s="43"/>
      <c r="E48" s="43"/>
      <c r="F48" s="43"/>
      <c r="G48" s="43"/>
      <c r="H48" s="43"/>
      <c r="I48" s="43"/>
      <c r="J48" s="43"/>
      <c r="K48" s="43"/>
      <c r="L48" s="81"/>
      <c r="M48" s="76"/>
      <c r="N48" s="43"/>
      <c r="O48" s="76" t="str">
        <f>IF(SUM(C48:N48)&gt;0,SUM($C48:N48),"")</f>
        <v/>
      </c>
      <c r="P48" s="77" t="str">
        <f t="shared" si="1"/>
        <v/>
      </c>
    </row>
    <row r="49" spans="2:16" ht="21" customHeight="1">
      <c r="B49" s="42"/>
      <c r="C49" s="43"/>
      <c r="D49" s="43"/>
      <c r="E49" s="43"/>
      <c r="F49" s="43"/>
      <c r="G49" s="43"/>
      <c r="H49" s="43"/>
      <c r="I49" s="43"/>
      <c r="J49" s="43"/>
      <c r="K49" s="43"/>
      <c r="L49" s="81"/>
      <c r="M49" s="76"/>
      <c r="N49" s="43"/>
      <c r="O49" s="76" t="str">
        <f>IF(SUM(C49:N49)&gt;0,SUM($C49:N49),"")</f>
        <v/>
      </c>
      <c r="P49" s="77" t="str">
        <f t="shared" si="1"/>
        <v/>
      </c>
    </row>
    <row r="50" spans="2:16" ht="21" customHeight="1">
      <c r="B50" s="42"/>
      <c r="C50" s="43"/>
      <c r="D50" s="43"/>
      <c r="E50" s="43"/>
      <c r="F50" s="43"/>
      <c r="G50" s="43"/>
      <c r="H50" s="43"/>
      <c r="I50" s="43"/>
      <c r="J50" s="43"/>
      <c r="K50" s="43"/>
      <c r="L50" s="81"/>
      <c r="M50" s="76"/>
      <c r="N50" s="43"/>
      <c r="O50" s="76" t="str">
        <f>IF(SUM(C50:N50)&gt;0,SUM($C50:N50),"")</f>
        <v/>
      </c>
      <c r="P50" s="77" t="str">
        <f t="shared" si="1"/>
        <v/>
      </c>
    </row>
    <row r="51" spans="2:16" ht="21" customHeight="1">
      <c r="L51" s="81"/>
      <c r="O51" s="76" t="str">
        <f>IF(SUM(C51:N51)&gt;0,SUM($C51:N51),"")</f>
        <v/>
      </c>
      <c r="P51" s="77" t="str">
        <f t="shared" si="1"/>
        <v/>
      </c>
    </row>
    <row r="52" spans="2:16" ht="21" customHeight="1">
      <c r="L52" s="81"/>
      <c r="O52" s="76" t="str">
        <f>IF(SUM(C52:N52)&gt;0,SUM($C52:N52),"")</f>
        <v/>
      </c>
      <c r="P52" s="77" t="str">
        <f t="shared" si="1"/>
        <v/>
      </c>
    </row>
    <row r="53" spans="2:16" ht="21" customHeight="1">
      <c r="L53" s="81"/>
      <c r="O53" s="76" t="str">
        <f>IF(SUM(C53:N53)&gt;0,SUM($C53:N53),"")</f>
        <v/>
      </c>
      <c r="P53" s="77" t="str">
        <f t="shared" si="1"/>
        <v/>
      </c>
    </row>
    <row r="54" spans="2:16" ht="21" customHeight="1">
      <c r="L54" s="81"/>
      <c r="O54" s="76" t="str">
        <f>IF(SUM(C54:N54)&gt;0,SUM($C54:N54),"")</f>
        <v/>
      </c>
      <c r="P54" s="77" t="str">
        <f t="shared" si="1"/>
        <v/>
      </c>
    </row>
    <row r="55" spans="2:16" ht="21" customHeight="1">
      <c r="L55" s="81"/>
      <c r="O55" s="76" t="str">
        <f>IF(SUM(C55:N55)&gt;0,SUM($C55:N55),"")</f>
        <v/>
      </c>
      <c r="P55" s="77" t="str">
        <f t="shared" si="1"/>
        <v/>
      </c>
    </row>
    <row r="56" spans="2:16" ht="21" customHeight="1">
      <c r="L56" s="81"/>
      <c r="O56" s="76" t="str">
        <f>IF(SUM(C56:N56)&gt;0,SUM($C56:N56),"")</f>
        <v/>
      </c>
      <c r="P56" s="77" t="str">
        <f t="shared" si="1"/>
        <v/>
      </c>
    </row>
    <row r="57" spans="2:16" ht="21" customHeight="1">
      <c r="L57" s="81"/>
      <c r="O57" s="76" t="str">
        <f>IF(SUM(C57:N57)&gt;0,SUM($C57:N57),"")</f>
        <v/>
      </c>
      <c r="P57" s="77" t="str">
        <f t="shared" si="1"/>
        <v/>
      </c>
    </row>
    <row r="58" spans="2:16" ht="21" customHeight="1">
      <c r="L58" s="81"/>
      <c r="O58" s="76" t="str">
        <f>IF(SUM(C58:N58)&gt;0,SUM($C58:N58),"")</f>
        <v/>
      </c>
      <c r="P58" s="77" t="str">
        <f t="shared" si="1"/>
        <v/>
      </c>
    </row>
    <row r="59" spans="2:16" ht="21" customHeight="1">
      <c r="L59" s="81"/>
      <c r="O59" s="76" t="str">
        <f>IF(SUM(C59:N59)&gt;0,SUM($C59:N59),"")</f>
        <v/>
      </c>
      <c r="P59" s="77" t="str">
        <f t="shared" si="1"/>
        <v/>
      </c>
    </row>
    <row r="60" spans="2:16" ht="21" customHeight="1">
      <c r="L60" s="81"/>
      <c r="O60" s="76" t="str">
        <f>IF(SUM(C60:N60)&gt;0,SUM($C60:N60),"")</f>
        <v/>
      </c>
      <c r="P60" s="77" t="str">
        <f t="shared" si="1"/>
        <v/>
      </c>
    </row>
    <row r="61" spans="2:16" ht="21" customHeight="1">
      <c r="L61" s="81"/>
      <c r="O61" s="76" t="str">
        <f>IF(SUM(C61:N61)&gt;0,SUM($C61:N61),"")</f>
        <v/>
      </c>
      <c r="P61" s="77" t="str">
        <f t="shared" si="1"/>
        <v/>
      </c>
    </row>
    <row r="62" spans="2:16" ht="21" customHeight="1">
      <c r="L62" s="81"/>
      <c r="O62" s="76" t="str">
        <f>IF(SUM(C62:N62)&gt;0,SUM($C62:N62),"")</f>
        <v/>
      </c>
      <c r="P62" s="77" t="str">
        <f t="shared" si="1"/>
        <v/>
      </c>
    </row>
    <row r="63" spans="2:16" ht="21" customHeight="1">
      <c r="L63" s="81"/>
      <c r="O63" s="76" t="str">
        <f>IF(SUM(C63:N63)&gt;0,SUM($C63:N63),"")</f>
        <v/>
      </c>
      <c r="P63" s="77" t="str">
        <f t="shared" si="1"/>
        <v/>
      </c>
    </row>
    <row r="64" spans="2:16" ht="21" customHeight="1">
      <c r="L64" s="81"/>
      <c r="O64" s="76" t="str">
        <f>IF(SUM(C64:N64)&gt;0,SUM($C64:N64),"")</f>
        <v/>
      </c>
      <c r="P64" s="77" t="str">
        <f t="shared" si="1"/>
        <v/>
      </c>
    </row>
    <row r="65" spans="12:16" ht="21" customHeight="1">
      <c r="L65" s="81"/>
      <c r="O65" s="76" t="str">
        <f>IF(SUM(C65:N65)&gt;0,SUM($C65:N65),"")</f>
        <v/>
      </c>
      <c r="P65" s="77" t="str">
        <f t="shared" si="1"/>
        <v/>
      </c>
    </row>
    <row r="66" spans="12:16" ht="21" customHeight="1">
      <c r="L66" s="81"/>
      <c r="O66" s="76" t="str">
        <f>IF(SUM(C66:N66)&gt;0,SUM($C66:N66),"")</f>
        <v/>
      </c>
      <c r="P66" s="77" t="str">
        <f t="shared" si="1"/>
        <v/>
      </c>
    </row>
    <row r="67" spans="12:16" ht="21" customHeight="1">
      <c r="L67" s="81"/>
      <c r="O67" s="76" t="str">
        <f>IF(SUM(C67:N67)&gt;0,SUM($C67:N67),"")</f>
        <v/>
      </c>
      <c r="P67" s="77" t="str">
        <f t="shared" si="1"/>
        <v/>
      </c>
    </row>
    <row r="68" spans="12:16" ht="21" customHeight="1">
      <c r="L68" s="81"/>
      <c r="O68" s="76" t="str">
        <f>IF(SUM(C68:N68)&gt;0,SUM($C68:N68),"")</f>
        <v/>
      </c>
      <c r="P68" s="77" t="str">
        <f t="shared" si="1"/>
        <v/>
      </c>
    </row>
    <row r="69" spans="12:16" ht="21" customHeight="1">
      <c r="L69" s="81"/>
      <c r="O69" s="76" t="str">
        <f>IF(SUM(C69:N69)&gt;0,SUM($C69:N69),"")</f>
        <v/>
      </c>
      <c r="P69" s="77" t="str">
        <f t="shared" si="1"/>
        <v/>
      </c>
    </row>
    <row r="70" spans="12:16" ht="21" customHeight="1">
      <c r="L70" s="81"/>
      <c r="O70" s="76" t="str">
        <f>IF(SUM(C70:N70)&gt;0,SUM($C70:N70),"")</f>
        <v/>
      </c>
      <c r="P70" s="77" t="str">
        <f t="shared" si="1"/>
        <v/>
      </c>
    </row>
    <row r="71" spans="12:16" ht="21" customHeight="1">
      <c r="L71" s="81"/>
      <c r="O71" s="76" t="str">
        <f>IF(SUM(C71:N71)&gt;0,SUM($C71:N71),"")</f>
        <v/>
      </c>
      <c r="P71" s="77" t="str">
        <f t="shared" si="1"/>
        <v/>
      </c>
    </row>
    <row r="72" spans="12:16" ht="21" customHeight="1">
      <c r="L72" s="81"/>
      <c r="O72" s="76" t="str">
        <f>IF(SUM(C72:N72)&gt;0,SUM($C72:N72),"")</f>
        <v/>
      </c>
      <c r="P72" s="77" t="str">
        <f t="shared" si="1"/>
        <v/>
      </c>
    </row>
    <row r="73" spans="12:16" ht="21" customHeight="1">
      <c r="L73" s="81"/>
      <c r="O73" s="76" t="str">
        <f>IF(SUM(C73:N73)&gt;0,SUM($C73:N73),"")</f>
        <v/>
      </c>
      <c r="P73" s="77" t="str">
        <f t="shared" si="1"/>
        <v/>
      </c>
    </row>
    <row r="74" spans="12:16" ht="21" customHeight="1">
      <c r="L74" s="81"/>
      <c r="O74" s="76" t="str">
        <f>IF(SUM(C74:N74)&gt;0,SUM($C74:N74),"")</f>
        <v/>
      </c>
      <c r="P74" s="77" t="str">
        <f t="shared" si="1"/>
        <v/>
      </c>
    </row>
    <row r="75" spans="12:16" ht="21" customHeight="1">
      <c r="L75" s="81"/>
      <c r="O75" s="76" t="str">
        <f>IF(SUM(C75:N75)&gt;0,SUM($C75:N75),"")</f>
        <v/>
      </c>
      <c r="P75" s="77" t="str">
        <f t="shared" si="1"/>
        <v/>
      </c>
    </row>
    <row r="76" spans="12:16" ht="21" customHeight="1">
      <c r="L76" s="81"/>
      <c r="O76" s="76" t="str">
        <f>IF(SUM(C76:N76)&gt;0,SUM($C76:N76),"")</f>
        <v/>
      </c>
      <c r="P76" s="77" t="str">
        <f t="shared" si="1"/>
        <v/>
      </c>
    </row>
    <row r="77" spans="12:16" ht="21" customHeight="1">
      <c r="L77" s="81"/>
      <c r="O77" s="76" t="str">
        <f>IF(SUM(C77:N77)&gt;0,SUM($C77:N77),"")</f>
        <v/>
      </c>
      <c r="P77" s="77" t="str">
        <f t="shared" si="1"/>
        <v/>
      </c>
    </row>
    <row r="78" spans="12:16" ht="21" customHeight="1">
      <c r="L78" s="81"/>
      <c r="O78" s="76" t="str">
        <f>IF(SUM(C78:N78)&gt;0,SUM($C78:N78),"")</f>
        <v/>
      </c>
      <c r="P78" s="77" t="str">
        <f t="shared" si="1"/>
        <v/>
      </c>
    </row>
    <row r="79" spans="12:16" ht="21" customHeight="1">
      <c r="L79" s="81"/>
      <c r="O79" s="76" t="str">
        <f>IF(SUM(C79:N79)&gt;0,SUM($C79:N79),"")</f>
        <v/>
      </c>
      <c r="P79" s="77" t="str">
        <f t="shared" si="1"/>
        <v/>
      </c>
    </row>
    <row r="80" spans="12:16" ht="21" customHeight="1">
      <c r="L80" s="81"/>
      <c r="O80" s="76" t="str">
        <f>IF(SUM(C80:N80)&gt;0,SUM($C80:N80),"")</f>
        <v/>
      </c>
      <c r="P80" s="77" t="str">
        <f t="shared" si="1"/>
        <v/>
      </c>
    </row>
    <row r="81" spans="12:16" ht="21" customHeight="1">
      <c r="L81" s="81"/>
      <c r="O81" s="76" t="str">
        <f>IF(SUM(C81:N81)&gt;0,SUM($C81:N81),"")</f>
        <v/>
      </c>
      <c r="P81" s="77" t="str">
        <f t="shared" si="1"/>
        <v/>
      </c>
    </row>
    <row r="82" spans="12:16" ht="21" customHeight="1">
      <c r="L82" s="81"/>
      <c r="O82" s="76" t="str">
        <f>IF(SUM(C82:N82)&gt;0,SUM($C82:N82),"")</f>
        <v/>
      </c>
      <c r="P82" s="77" t="str">
        <f t="shared" si="1"/>
        <v/>
      </c>
    </row>
    <row r="83" spans="12:16" ht="21" customHeight="1">
      <c r="L83" s="81"/>
      <c r="O83" s="76" t="str">
        <f>IF(SUM(C83:N83)&gt;0,SUM($C83:N83),"")</f>
        <v/>
      </c>
      <c r="P83" s="77" t="str">
        <f t="shared" si="1"/>
        <v/>
      </c>
    </row>
    <row r="84" spans="12:16" ht="21" customHeight="1">
      <c r="L84" s="81"/>
      <c r="O84" s="76" t="str">
        <f>IF(SUM(C84:N84)&gt;0,SUM($C84:N84),"")</f>
        <v/>
      </c>
      <c r="P84" s="77" t="str">
        <f t="shared" si="1"/>
        <v/>
      </c>
    </row>
    <row r="85" spans="12:16" ht="21" customHeight="1">
      <c r="L85" s="81"/>
      <c r="O85" s="76" t="str">
        <f>IF(SUM(C85:N85)&gt;0,SUM($C85:N85),"")</f>
        <v/>
      </c>
      <c r="P85" s="77" t="str">
        <f t="shared" si="1"/>
        <v/>
      </c>
    </row>
    <row r="86" spans="12:16" ht="21" customHeight="1">
      <c r="L86" s="81"/>
      <c r="O86" s="76" t="str">
        <f>IF(SUM(C86:N86)&gt;0,SUM($C86:N86),"")</f>
        <v/>
      </c>
      <c r="P86" s="77" t="str">
        <f t="shared" si="1"/>
        <v/>
      </c>
    </row>
    <row r="87" spans="12:16" ht="21" customHeight="1">
      <c r="L87" s="81"/>
      <c r="O87" s="76" t="str">
        <f>IF(SUM(C87:N87)&gt;0,SUM($C87:N87),"")</f>
        <v/>
      </c>
      <c r="P87" s="77" t="str">
        <f t="shared" si="1"/>
        <v/>
      </c>
    </row>
    <row r="88" spans="12:16" ht="21" customHeight="1">
      <c r="L88" s="81"/>
      <c r="O88" s="76" t="str">
        <f>IF(SUM(C88:N88)&gt;0,SUM($C88:N88),"")</f>
        <v/>
      </c>
      <c r="P88" s="77" t="str">
        <f t="shared" si="1"/>
        <v/>
      </c>
    </row>
    <row r="89" spans="12:16" ht="21" customHeight="1">
      <c r="L89" s="81"/>
      <c r="O89" s="76" t="str">
        <f>IF(SUM(C89:N89)&gt;0,SUM($C89:N89),"")</f>
        <v/>
      </c>
      <c r="P89" s="77" t="str">
        <f t="shared" si="1"/>
        <v/>
      </c>
    </row>
    <row r="90" spans="12:16" ht="21" customHeight="1">
      <c r="L90" s="81"/>
      <c r="O90" s="76" t="str">
        <f>IF(SUM(C90:N90)&gt;0,SUM($C90:N90),"")</f>
        <v/>
      </c>
      <c r="P90" s="77" t="str">
        <f t="shared" si="1"/>
        <v/>
      </c>
    </row>
    <row r="91" spans="12:16" ht="21" customHeight="1">
      <c r="L91" s="81"/>
      <c r="O91" s="76" t="str">
        <f>IF(SUM(C91:N91)&gt;0,SUM($C91:N91),"")</f>
        <v/>
      </c>
      <c r="P91" s="77" t="str">
        <f t="shared" si="1"/>
        <v/>
      </c>
    </row>
    <row r="92" spans="12:16" ht="21" customHeight="1">
      <c r="L92" s="81"/>
      <c r="O92" s="76" t="str">
        <f>IF(SUM(C92:N92)&gt;0,SUM($C92:N92),"")</f>
        <v/>
      </c>
      <c r="P92" s="77" t="str">
        <f t="shared" si="1"/>
        <v/>
      </c>
    </row>
    <row r="93" spans="12:16" ht="21" customHeight="1">
      <c r="L93" s="81"/>
      <c r="O93" s="76" t="str">
        <f>IF(SUM(C93:N93)&gt;0,SUM($C93:N93),"")</f>
        <v/>
      </c>
      <c r="P93" s="77" t="str">
        <f t="shared" si="1"/>
        <v/>
      </c>
    </row>
    <row r="94" spans="12:16" ht="21" customHeight="1">
      <c r="L94" s="81"/>
      <c r="O94" s="76" t="str">
        <f>IF(SUM(C94:N94)&gt;0,SUM($C94:N94),"")</f>
        <v/>
      </c>
      <c r="P94" s="77" t="str">
        <f t="shared" si="1"/>
        <v/>
      </c>
    </row>
    <row r="95" spans="12:16" ht="21" customHeight="1">
      <c r="L95" s="81"/>
      <c r="O95" s="76" t="str">
        <f>IF(SUM(C95:N95)&gt;0,SUM($C95:N95),"")</f>
        <v/>
      </c>
      <c r="P95" s="77" t="str">
        <f t="shared" si="1"/>
        <v/>
      </c>
    </row>
    <row r="96" spans="12:16" ht="21" customHeight="1">
      <c r="L96" s="81"/>
      <c r="O96" s="76" t="str">
        <f>IF(SUM(C96:N96)&gt;0,SUM($C96:N96),"")</f>
        <v/>
      </c>
      <c r="P96" s="77" t="str">
        <f t="shared" si="1"/>
        <v/>
      </c>
    </row>
    <row r="97" spans="12:16" ht="21" customHeight="1">
      <c r="L97" s="81"/>
      <c r="O97" s="76" t="str">
        <f>IF(SUM(C97:N97)&gt;0,SUM($C97:N97),"")</f>
        <v/>
      </c>
      <c r="P97" s="77" t="str">
        <f t="shared" si="1"/>
        <v/>
      </c>
    </row>
    <row r="98" spans="12:16" ht="21" customHeight="1">
      <c r="L98" s="81"/>
      <c r="O98" s="76" t="str">
        <f>IF(SUM(C98:N98)&gt;0,SUM($C98:N98),"")</f>
        <v/>
      </c>
      <c r="P98" s="77" t="str">
        <f t="shared" si="1"/>
        <v/>
      </c>
    </row>
    <row r="99" spans="12:16" ht="21" customHeight="1">
      <c r="L99" s="81"/>
    </row>
    <row r="100" spans="12:16" ht="21" customHeight="1">
      <c r="L100" s="81"/>
    </row>
  </sheetData>
  <sheetProtection sheet="1" objects="1" scenarios="1"/>
  <mergeCells count="2">
    <mergeCell ref="B2:D2"/>
    <mergeCell ref="E2:F2"/>
  </mergeCells>
  <conditionalFormatting sqref="B41:N50 O41:P98 L39:L100 B15:P40">
    <cfRule type="expression" dxfId="176" priority="1">
      <formula>$B15&lt;&gt;""</formula>
    </cfRule>
  </conditionalFormatting>
  <dataValidations count="1">
    <dataValidation type="list" allowBlank="1" showInputMessage="1" showErrorMessage="1" sqref="C24">
      <formula1>"boodschappers"</formula1>
    </dataValidation>
  </dataValidations>
  <printOptions horizontalCentered="1"/>
  <pageMargins left="0.25" right="0.25" top="0.5" bottom="0.75" header="0.3" footer="0.3"/>
  <pageSetup paperSize="9" fitToHeight="0" orientation="portrait" r:id="rId1"/>
  <headerFooter differentFirst="1">
    <oddFooter>Page &amp;P of &amp;N</oddFooter>
  </headerFooter>
  <drawing r:id="rId2"/>
  <tableParts count="2"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Blad4">
    <tabColor theme="4"/>
    <pageSetUpPr autoPageBreaks="0" fitToPage="1"/>
  </sheetPr>
  <dimension ref="A1:S152"/>
  <sheetViews>
    <sheetView showGridLines="0" zoomScale="75" zoomScaleNormal="75" workbookViewId="0">
      <selection activeCell="G23" sqref="G23"/>
    </sheetView>
  </sheetViews>
  <sheetFormatPr defaultColWidth="9.109375" defaultRowHeight="21" customHeight="1"/>
  <cols>
    <col min="1" max="1" width="2.5546875" style="2" customWidth="1"/>
    <col min="2" max="2" width="28.33203125" style="5" bestFit="1" customWidth="1"/>
    <col min="3" max="3" width="12.5546875" style="19" customWidth="1"/>
    <col min="4" max="14" width="12.5546875" style="19" bestFit="1" customWidth="1"/>
    <col min="15" max="15" width="14.6640625" style="19" bestFit="1" customWidth="1"/>
    <col min="16" max="16" width="37.44140625" style="20" bestFit="1" customWidth="1"/>
    <col min="17" max="17" width="2.5546875" style="2" customWidth="1"/>
    <col min="18" max="16384" width="9.109375" style="2"/>
  </cols>
  <sheetData>
    <row r="1" spans="1:19" ht="13.5" customHeight="1"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6"/>
    </row>
    <row r="2" spans="1:19" ht="141" customHeight="1">
      <c r="A2" s="1"/>
      <c r="B2" s="98" t="s">
        <v>48</v>
      </c>
      <c r="C2" s="98"/>
      <c r="D2" s="98"/>
      <c r="E2" s="99" t="s">
        <v>13</v>
      </c>
      <c r="F2" s="99"/>
      <c r="G2" s="6"/>
      <c r="H2" s="7"/>
      <c r="I2" s="7"/>
      <c r="J2" s="7"/>
      <c r="K2" s="6"/>
      <c r="L2" s="6"/>
      <c r="M2" s="7"/>
      <c r="N2" s="6"/>
      <c r="O2" s="6"/>
      <c r="P2" s="17"/>
      <c r="Q2" s="2" t="s">
        <v>25</v>
      </c>
    </row>
    <row r="3" spans="1:19" ht="15.75" customHeight="1">
      <c r="A3" s="1"/>
      <c r="B3" s="8"/>
      <c r="C3" s="8"/>
      <c r="D3" s="9"/>
      <c r="E3" s="9"/>
      <c r="F3" s="10"/>
      <c r="G3" s="11"/>
      <c r="H3" s="10"/>
      <c r="I3" s="10"/>
      <c r="J3" s="10"/>
      <c r="K3" s="11"/>
      <c r="L3" s="11"/>
      <c r="M3" s="10"/>
      <c r="N3" s="11"/>
      <c r="O3" s="11"/>
      <c r="P3" s="18"/>
    </row>
    <row r="4" spans="1:19" ht="67.5" customHeight="1">
      <c r="A4" s="1"/>
      <c r="B4" s="12" t="s">
        <v>0</v>
      </c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0"/>
      <c r="P4" s="15"/>
    </row>
    <row r="5" spans="1:19" ht="16.5" customHeight="1">
      <c r="A5" s="1"/>
      <c r="B5" s="12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0"/>
      <c r="P5" s="15"/>
    </row>
    <row r="6" spans="1:19" ht="21" customHeight="1">
      <c r="A6" s="1"/>
      <c r="B6" s="24" t="s">
        <v>1</v>
      </c>
      <c r="C6" s="25" t="s">
        <v>11</v>
      </c>
      <c r="D6" s="26" t="s">
        <v>12</v>
      </c>
      <c r="E6" s="26" t="s">
        <v>14</v>
      </c>
      <c r="F6" s="26" t="s">
        <v>15</v>
      </c>
      <c r="G6" s="26" t="s">
        <v>16</v>
      </c>
      <c r="H6" s="26" t="s">
        <v>17</v>
      </c>
      <c r="I6" s="26" t="s">
        <v>18</v>
      </c>
      <c r="J6" s="26" t="s">
        <v>19</v>
      </c>
      <c r="K6" s="26" t="s">
        <v>20</v>
      </c>
      <c r="L6" s="26" t="s">
        <v>21</v>
      </c>
      <c r="M6" s="26" t="s">
        <v>22</v>
      </c>
      <c r="N6" s="26" t="s">
        <v>23</v>
      </c>
      <c r="O6" s="26" t="s">
        <v>39</v>
      </c>
      <c r="P6" s="26" t="s">
        <v>24</v>
      </c>
    </row>
    <row r="7" spans="1:19" ht="21" customHeight="1">
      <c r="A7" s="1"/>
      <c r="B7" s="21" t="s">
        <v>2</v>
      </c>
      <c r="C7" s="27" t="str">
        <f>IF(COUNT(tblInkomsten5[JAN])=0,"",SUM(tblInkomsten5[JAN]))</f>
        <v/>
      </c>
      <c r="D7" s="27" t="str">
        <f>IF(COUNT(tblInkomsten5[FEB])=0,"",SUM(tblInkomsten5[FEB]))</f>
        <v/>
      </c>
      <c r="E7" s="27" t="str">
        <f>IF(COUNT(tblInkomsten5[MRT])=0,"",SUM(tblInkomsten5[MRT]))</f>
        <v/>
      </c>
      <c r="F7" s="27" t="str">
        <f>IF(COUNT(tblInkomsten5[APR])=0,"",SUM(tblInkomsten5[APR]))</f>
        <v/>
      </c>
      <c r="G7" s="27" t="str">
        <f>IF(COUNT(tblInkomsten5[MEI])=0,"",SUM(tblInkomsten5[MEI]))</f>
        <v/>
      </c>
      <c r="H7" s="27" t="str">
        <f>IF(COUNT(tblInkomsten5[JUN])=0,"",SUM(tblInkomsten5[JUN]))</f>
        <v/>
      </c>
      <c r="I7" s="27" t="str">
        <f>IF(COUNT(tblInkomsten5[JUL])=0,"",SUM(tblInkomsten5[JUL]))</f>
        <v/>
      </c>
      <c r="J7" s="27" t="str">
        <f>IF(COUNT(tblInkomsten5[AUG])=0,"",SUM(tblInkomsten5[AUG]))</f>
        <v/>
      </c>
      <c r="K7" s="27" t="str">
        <f>IF(COUNT(tblInkomsten5[SEP])=0,"",SUM(tblInkomsten5[SEP]))</f>
        <v/>
      </c>
      <c r="L7" s="27" t="str">
        <f>IF(COUNT(tblInkomsten5[OKT])=0,"",SUM(tblInkomsten5[OKT]))</f>
        <v/>
      </c>
      <c r="M7" s="27" t="str">
        <f>IF(COUNT(tblInkomsten5[NOV])=0,"",SUM(tblInkomsten5[NOV]))</f>
        <v/>
      </c>
      <c r="N7" s="27" t="str">
        <f>IF(COUNT(tblInkomsten5[DEC])=0,"",SUM(tblInkomsten5[DEC]))</f>
        <v/>
      </c>
      <c r="O7" s="28">
        <f>SUM(C7:N7)</f>
        <v>0</v>
      </c>
      <c r="P7" s="29" t="str">
        <f>IFERROR(AVERAGE(C7:N7),"")</f>
        <v/>
      </c>
      <c r="S7" s="2">
        <v>24</v>
      </c>
    </row>
    <row r="8" spans="1:19" ht="21" customHeight="1">
      <c r="A8" s="1"/>
      <c r="B8" s="21" t="s">
        <v>3</v>
      </c>
      <c r="C8" s="39" t="str">
        <f>IF(COUNT(Gezinsbudget2020!$C$15:$C$55)=0,"",SUM(Gezinsbudget2020!$C$15:$C$55))</f>
        <v/>
      </c>
      <c r="D8" s="39" t="str">
        <f>IF(COUNT(Gezinsbudget2020!$D$15:$D$55)=0,"",SUM(Gezinsbudget2020!$D$15:$D$55))</f>
        <v/>
      </c>
      <c r="E8" s="39" t="str">
        <f>IF(COUNT(Gezinsbudget2020!$E$15:$E$55)=0,"",SUM(Gezinsbudget2020!$E$15:$E$55))</f>
        <v/>
      </c>
      <c r="F8" s="39" t="str">
        <f>IF(COUNT(Gezinsbudget2020!$F$15:$F$55)=0,"",SUM(Gezinsbudget2020!$F$15:$F$55))</f>
        <v/>
      </c>
      <c r="G8" s="39" t="str">
        <f>IF(COUNT(Gezinsbudget2020!$G$15:$G$55)=0,"",SUM(Gezinsbudget2020!$G$15:$G$55))</f>
        <v/>
      </c>
      <c r="H8" s="39" t="str">
        <f>IF(COUNT(Gezinsbudget2020!$H$15:$H$55)=0,"",SUM(Gezinsbudget2020!$H$15:$H$55))</f>
        <v/>
      </c>
      <c r="I8" s="39" t="str">
        <f>IF(COUNT(Gezinsbudget2020!$I$15:$I$55)=0,"",SUM(Gezinsbudget2020!$I$15:$I$55))</f>
        <v/>
      </c>
      <c r="J8" s="39" t="str">
        <f>IF(COUNT(Gezinsbudget2020!$J$15:$J$55)=0,"",SUM(Gezinsbudget2020!$J$15:$J$55))</f>
        <v/>
      </c>
      <c r="K8" s="39" t="str">
        <f>IF(COUNT(Gezinsbudget2020!$K$15:$K$55)=0,"",SUM(Gezinsbudget2020!$K$15:$K$55))</f>
        <v/>
      </c>
      <c r="L8" s="39" t="str">
        <f>IF(COUNT(Gezinsbudget2020!$L$15:$L$55)=0,"",SUM(Gezinsbudget2020!$L$15:$L$55))</f>
        <v/>
      </c>
      <c r="M8" s="39" t="str">
        <f>IF(COUNT(Gezinsbudget2020!$M$15:$M$55)=0,"",SUM(Gezinsbudget2020!$M$15:$M$55))</f>
        <v/>
      </c>
      <c r="N8" s="39" t="str">
        <f>IF(COUNT(Gezinsbudget2020!$N$15:$N$55)=0,"",SUM(Gezinsbudget2020!$N$15:$N$55))</f>
        <v/>
      </c>
      <c r="O8" s="40">
        <f>SUM(C8:N8)</f>
        <v>0</v>
      </c>
      <c r="P8" s="41" t="str">
        <f>IFERROR(AVERAGE(C8:N8),"")</f>
        <v/>
      </c>
    </row>
    <row r="9" spans="1:19" ht="21" customHeight="1">
      <c r="A9" s="1"/>
      <c r="B9" s="21" t="s">
        <v>4</v>
      </c>
      <c r="C9" s="30" t="str">
        <f>IFERROR(IF(COUNT(tblInkomsten5[JAN])=0,"",C7-C8),"")</f>
        <v/>
      </c>
      <c r="D9" s="30" t="str">
        <f>IFERROR(IF(COUNT(tblInkomsten5[FEB])=0,"",D7-D8),"")</f>
        <v/>
      </c>
      <c r="E9" s="30" t="str">
        <f>IFERROR(IF(COUNT(tblInkomsten5[MRT])=0,"",E7-E8),"")</f>
        <v/>
      </c>
      <c r="F9" s="30" t="str">
        <f>IFERROR(IF(COUNT(tblInkomsten5[APR])=0,"",F7-F8),"")</f>
        <v/>
      </c>
      <c r="G9" s="30" t="str">
        <f>IFERROR(IF(COUNT(tblInkomsten5[MEI])=0,"",G7-G8),"")</f>
        <v/>
      </c>
      <c r="H9" s="30" t="str">
        <f>IFERROR(IF(COUNT(tblInkomsten5[JUN])=0,"",H7-H8),"")</f>
        <v/>
      </c>
      <c r="I9" s="30" t="str">
        <f>IFERROR(IF(COUNT(tblInkomsten5[JUL])=0,"",I7-I8),"")</f>
        <v/>
      </c>
      <c r="J9" s="30" t="str">
        <f>IFERROR(IF(COUNT(tblInkomsten5[AUG])=0,"",J7-J8),"")</f>
        <v/>
      </c>
      <c r="K9" s="30" t="str">
        <f>IFERROR(IF(COUNT(tblInkomsten5[SEP])=0,"",K7-K8),"")</f>
        <v/>
      </c>
      <c r="L9" s="30" t="str">
        <f>IFERROR(IF(COUNT(tblInkomsten5[OKT])=0,"",L7-L8),"")</f>
        <v/>
      </c>
      <c r="M9" s="30" t="str">
        <f>IFERROR(IF(COUNT(tblInkomsten5[NOV])=0,"",M7-M8),"")</f>
        <v/>
      </c>
      <c r="N9" s="30" t="str">
        <f>IFERROR(IF(COUNT(tblInkomsten5[DEC])=0,"",N7-N8),"")</f>
        <v/>
      </c>
      <c r="O9" s="31">
        <f>SUM(C9:N9)</f>
        <v>0</v>
      </c>
      <c r="P9" s="32" t="str">
        <f>IFERROR(AVERAGE(C9:N9),"")</f>
        <v/>
      </c>
    </row>
    <row r="10" spans="1:19" s="3" customFormat="1" ht="21" customHeight="1">
      <c r="B10" s="23" t="s">
        <v>5</v>
      </c>
      <c r="C10" s="33" t="s">
        <v>11</v>
      </c>
      <c r="D10" s="33" t="s">
        <v>12</v>
      </c>
      <c r="E10" s="33" t="s">
        <v>14</v>
      </c>
      <c r="F10" s="33" t="s">
        <v>15</v>
      </c>
      <c r="G10" s="33" t="s">
        <v>16</v>
      </c>
      <c r="H10" s="33" t="s">
        <v>17</v>
      </c>
      <c r="I10" s="33" t="s">
        <v>18</v>
      </c>
      <c r="J10" s="33" t="s">
        <v>19</v>
      </c>
      <c r="K10" s="33" t="s">
        <v>20</v>
      </c>
      <c r="L10" s="33" t="s">
        <v>21</v>
      </c>
      <c r="M10" s="33" t="s">
        <v>22</v>
      </c>
      <c r="N10" s="33" t="s">
        <v>23</v>
      </c>
      <c r="O10" s="34" t="s">
        <v>39</v>
      </c>
      <c r="P10" s="35" t="s">
        <v>24</v>
      </c>
    </row>
    <row r="11" spans="1:19" s="3" customFormat="1" ht="21" customHeight="1">
      <c r="A11" s="4"/>
      <c r="B11" s="22" t="s">
        <v>6</v>
      </c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7">
        <f>SUM(tblInkomsten5[[#This Row],[JAN]:[DEC]])</f>
        <v>0</v>
      </c>
      <c r="P11" s="38" t="str">
        <f>IFERROR(AVERAGE(tblInkomsten5[[#This Row],[JAN]:[DEC]]),"")</f>
        <v/>
      </c>
    </row>
    <row r="12" spans="1:19" ht="21" customHeight="1">
      <c r="A12" s="1"/>
      <c r="B12" s="22" t="s">
        <v>45</v>
      </c>
      <c r="C12" s="36" t="s">
        <v>25</v>
      </c>
      <c r="D12" s="36" t="s">
        <v>25</v>
      </c>
      <c r="E12" s="36" t="s">
        <v>25</v>
      </c>
      <c r="F12" s="36" t="s">
        <v>25</v>
      </c>
      <c r="G12" s="36" t="s">
        <v>25</v>
      </c>
      <c r="H12" s="36" t="s">
        <v>25</v>
      </c>
      <c r="I12" s="36" t="s">
        <v>25</v>
      </c>
      <c r="J12" s="36" t="s">
        <v>25</v>
      </c>
      <c r="K12" s="36" t="s">
        <v>25</v>
      </c>
      <c r="L12" s="36" t="s">
        <v>25</v>
      </c>
      <c r="M12" s="36" t="s">
        <v>25</v>
      </c>
      <c r="N12" s="36" t="s">
        <v>25</v>
      </c>
      <c r="O12" s="37" t="s">
        <v>25</v>
      </c>
      <c r="P12" s="38" t="str">
        <f>IFERROR(AVERAGE(tblInkomsten5[[#This Row],[JAN]:[DEC]]),"")</f>
        <v/>
      </c>
    </row>
    <row r="13" spans="1:19" ht="21" customHeight="1">
      <c r="A13" s="1"/>
      <c r="B13" s="22" t="s">
        <v>46</v>
      </c>
      <c r="C13" s="36" t="s">
        <v>25</v>
      </c>
      <c r="D13" s="36" t="s">
        <v>25</v>
      </c>
      <c r="E13" s="36" t="s">
        <v>25</v>
      </c>
      <c r="F13" s="36" t="s">
        <v>25</v>
      </c>
      <c r="G13" s="36" t="s">
        <v>25</v>
      </c>
      <c r="H13" s="36" t="s">
        <v>25</v>
      </c>
      <c r="I13" s="36" t="s">
        <v>25</v>
      </c>
      <c r="J13" s="36" t="s">
        <v>25</v>
      </c>
      <c r="K13" s="36" t="s">
        <v>25</v>
      </c>
      <c r="L13" s="36" t="s">
        <v>25</v>
      </c>
      <c r="M13" s="36" t="s">
        <v>25</v>
      </c>
      <c r="N13" s="36" t="s">
        <v>25</v>
      </c>
      <c r="O13" s="37" t="s">
        <v>25</v>
      </c>
      <c r="P13" s="38" t="str">
        <f>IFERROR(AVERAGE(tblInkomsten5[[#This Row],[JAN]:[DEC]]),"")</f>
        <v/>
      </c>
    </row>
    <row r="14" spans="1:19" ht="21" customHeight="1">
      <c r="A14" s="1"/>
      <c r="B14" s="24" t="s">
        <v>3</v>
      </c>
      <c r="C14" s="26" t="s">
        <v>11</v>
      </c>
      <c r="D14" s="26" t="s">
        <v>12</v>
      </c>
      <c r="E14" s="26" t="s">
        <v>14</v>
      </c>
      <c r="F14" s="26" t="s">
        <v>15</v>
      </c>
      <c r="G14" s="26" t="s">
        <v>16</v>
      </c>
      <c r="H14" s="26" t="s">
        <v>17</v>
      </c>
      <c r="I14" s="26" t="s">
        <v>18</v>
      </c>
      <c r="J14" s="26" t="s">
        <v>19</v>
      </c>
      <c r="K14" s="26" t="s">
        <v>20</v>
      </c>
      <c r="L14" s="26" t="s">
        <v>21</v>
      </c>
      <c r="M14" s="26" t="s">
        <v>22</v>
      </c>
      <c r="N14" s="26" t="s">
        <v>23</v>
      </c>
      <c r="O14" s="26" t="s">
        <v>39</v>
      </c>
      <c r="P14" s="75" t="s">
        <v>24</v>
      </c>
    </row>
    <row r="15" spans="1:19" ht="21" customHeight="1">
      <c r="A15" s="1"/>
      <c r="B15" s="42" t="s">
        <v>7</v>
      </c>
      <c r="C15" s="76"/>
      <c r="D15" s="76"/>
      <c r="E15" s="76"/>
      <c r="F15" s="76"/>
      <c r="G15" s="76"/>
      <c r="H15" s="76"/>
      <c r="I15" s="76"/>
      <c r="J15" s="76"/>
      <c r="K15" s="76"/>
      <c r="L15" s="76"/>
      <c r="M15" s="76"/>
      <c r="N15" s="76"/>
      <c r="O15" s="76" t="str">
        <f>IF(SUM(C15:N15)&gt;0,SUM($C15:N15),"")</f>
        <v/>
      </c>
      <c r="P15" s="77" t="str">
        <f>IF(SUM(C15:N15)&gt;0,AVERAGE($C15:$N15),"")</f>
        <v/>
      </c>
    </row>
    <row r="16" spans="1:19" ht="21" customHeight="1">
      <c r="A16" s="1"/>
      <c r="B16" s="42" t="s">
        <v>40</v>
      </c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  <c r="O16" s="76" t="str">
        <f>IF(SUM(C16:N16)&gt;0,SUM($C16:N16),"")</f>
        <v/>
      </c>
      <c r="P16" s="77" t="str">
        <f t="shared" ref="P16:P79" si="0">IF(SUM(C16:N16)&gt;0,AVERAGE($C16:$N16),"")</f>
        <v/>
      </c>
    </row>
    <row r="17" spans="1:16" ht="21" customHeight="1">
      <c r="A17" s="1"/>
      <c r="B17" s="42" t="s">
        <v>35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76"/>
      <c r="N17" s="76"/>
      <c r="O17" s="76" t="str">
        <f>IF(SUM(C17:N17)&gt;0,SUM($C17:N17),"")</f>
        <v/>
      </c>
      <c r="P17" s="77" t="str">
        <f t="shared" si="0"/>
        <v/>
      </c>
    </row>
    <row r="18" spans="1:16" ht="21" customHeight="1">
      <c r="A18" s="1"/>
      <c r="B18" s="42" t="s">
        <v>34</v>
      </c>
      <c r="C18" s="76"/>
      <c r="D18" s="76"/>
      <c r="E18" s="76"/>
      <c r="F18" s="76"/>
      <c r="G18" s="76"/>
      <c r="H18" s="76"/>
      <c r="I18" s="76"/>
      <c r="J18" s="76"/>
      <c r="K18" s="76"/>
      <c r="L18" s="76"/>
      <c r="M18" s="76"/>
      <c r="N18" s="76"/>
      <c r="O18" s="76" t="str">
        <f>IF(SUM(C18:N18)&gt;0,SUM($C18:N18),"")</f>
        <v/>
      </c>
      <c r="P18" s="77" t="str">
        <f t="shared" si="0"/>
        <v/>
      </c>
    </row>
    <row r="19" spans="1:16" ht="21" customHeight="1">
      <c r="A19" s="1"/>
      <c r="B19" s="42" t="s">
        <v>44</v>
      </c>
      <c r="C19" s="76"/>
      <c r="D19" s="76"/>
      <c r="E19" s="76"/>
      <c r="F19" s="76"/>
      <c r="G19" s="76"/>
      <c r="H19" s="76"/>
      <c r="I19" s="76"/>
      <c r="J19" s="76"/>
      <c r="K19" s="76"/>
      <c r="L19" s="76"/>
      <c r="M19" s="76"/>
      <c r="N19" s="76"/>
      <c r="O19" s="76" t="str">
        <f>IF(SUM(C19:N19)&gt;0,SUM($C19:N19),"")</f>
        <v/>
      </c>
      <c r="P19" s="77" t="str">
        <f t="shared" si="0"/>
        <v/>
      </c>
    </row>
    <row r="20" spans="1:16" ht="21" customHeight="1">
      <c r="A20" s="1"/>
      <c r="B20" s="42" t="s">
        <v>36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M20" s="76"/>
      <c r="N20" s="76"/>
      <c r="O20" s="76" t="str">
        <f>IF(SUM(C20:N20)&gt;0,SUM($C20:N20),"")</f>
        <v/>
      </c>
      <c r="P20" s="77" t="str">
        <f t="shared" si="0"/>
        <v/>
      </c>
    </row>
    <row r="21" spans="1:16" ht="21" customHeight="1">
      <c r="A21" s="1"/>
      <c r="B21" s="42" t="s">
        <v>38</v>
      </c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  <c r="O21" s="76" t="str">
        <f>IF(SUM(C21:N21)&gt;0,SUM($C21:N21),"")</f>
        <v/>
      </c>
      <c r="P21" s="77" t="str">
        <f t="shared" si="0"/>
        <v/>
      </c>
    </row>
    <row r="22" spans="1:16" ht="21" customHeight="1">
      <c r="A22" s="1"/>
      <c r="B22" s="42" t="s">
        <v>27</v>
      </c>
      <c r="C22" s="76"/>
      <c r="D22" s="76"/>
      <c r="E22" s="76"/>
      <c r="F22" s="76"/>
      <c r="G22" s="76"/>
      <c r="H22" s="76"/>
      <c r="I22" s="76"/>
      <c r="J22" s="76"/>
      <c r="K22" s="76"/>
      <c r="L22" s="76"/>
      <c r="M22" s="76"/>
      <c r="N22" s="76"/>
      <c r="O22" s="76" t="str">
        <f>IF(SUM(C22:N22)&gt;0,SUM($C22:N22),"")</f>
        <v/>
      </c>
      <c r="P22" s="77" t="str">
        <f t="shared" si="0"/>
        <v/>
      </c>
    </row>
    <row r="23" spans="1:16" ht="21" customHeight="1">
      <c r="A23" s="1"/>
      <c r="B23" s="42" t="s">
        <v>9</v>
      </c>
      <c r="C23" s="76"/>
      <c r="D23" s="76"/>
      <c r="E23" s="76"/>
      <c r="F23" s="76"/>
      <c r="G23" s="76"/>
      <c r="H23" s="76"/>
      <c r="I23" s="76"/>
      <c r="J23" s="76"/>
      <c r="K23" s="76"/>
      <c r="L23" s="76"/>
      <c r="M23" s="76"/>
      <c r="N23" s="76"/>
      <c r="O23" s="76" t="str">
        <f>IF(SUM(C23:N23)&gt;0,SUM($C23:N23),"")</f>
        <v/>
      </c>
      <c r="P23" s="77" t="str">
        <f t="shared" si="0"/>
        <v/>
      </c>
    </row>
    <row r="24" spans="1:16" ht="21" customHeight="1">
      <c r="A24" s="1"/>
      <c r="B24" s="42" t="s">
        <v>8</v>
      </c>
      <c r="C24" s="76"/>
      <c r="D24" s="76"/>
      <c r="E24" s="76"/>
      <c r="F24" s="76"/>
      <c r="G24" s="76"/>
      <c r="H24" s="76"/>
      <c r="I24" s="76"/>
      <c r="J24" s="76"/>
      <c r="K24" s="76"/>
      <c r="L24" s="76"/>
      <c r="M24" s="76"/>
      <c r="N24" s="76"/>
      <c r="O24" s="76" t="str">
        <f>IF(SUM(C24:N24)&gt;0,SUM($C24:N24),"")</f>
        <v/>
      </c>
      <c r="P24" s="77" t="str">
        <f t="shared" si="0"/>
        <v/>
      </c>
    </row>
    <row r="25" spans="1:16" ht="21" customHeight="1">
      <c r="A25" s="1"/>
      <c r="B25" s="42" t="s">
        <v>28</v>
      </c>
      <c r="C25" s="76"/>
      <c r="D25" s="76"/>
      <c r="E25" s="76"/>
      <c r="F25" s="76"/>
      <c r="G25" s="76"/>
      <c r="H25" s="76"/>
      <c r="I25" s="76"/>
      <c r="J25" s="76"/>
      <c r="K25" s="76"/>
      <c r="L25" s="76"/>
      <c r="M25" s="76"/>
      <c r="N25" s="76"/>
      <c r="O25" s="76" t="str">
        <f>IF(SUM(C25:N25)&gt;0,SUM($C25:N25),"")</f>
        <v/>
      </c>
      <c r="P25" s="77" t="str">
        <f t="shared" si="0"/>
        <v/>
      </c>
    </row>
    <row r="26" spans="1:16" ht="21" customHeight="1">
      <c r="A26" s="1"/>
      <c r="B26" s="42" t="s">
        <v>29</v>
      </c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  <c r="O26" s="76" t="str">
        <f>IF(SUM(C26:N26)&gt;0,SUM($C26:N26),"")</f>
        <v/>
      </c>
      <c r="P26" s="77" t="str">
        <f t="shared" si="0"/>
        <v/>
      </c>
    </row>
    <row r="27" spans="1:16" ht="21" customHeight="1">
      <c r="A27" s="1"/>
      <c r="B27" s="42" t="s">
        <v>30</v>
      </c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 t="str">
        <f>IF(SUM(C27:N27)&gt;0,SUM($C27:N27),"")</f>
        <v/>
      </c>
      <c r="P27" s="77" t="str">
        <f t="shared" si="0"/>
        <v/>
      </c>
    </row>
    <row r="28" spans="1:16" ht="21" customHeight="1">
      <c r="B28" s="42" t="s">
        <v>31</v>
      </c>
      <c r="C28" s="76"/>
      <c r="D28" s="76"/>
      <c r="E28" s="76"/>
      <c r="F28" s="76"/>
      <c r="G28" s="76"/>
      <c r="H28" s="76"/>
      <c r="I28" s="76"/>
      <c r="J28" s="76"/>
      <c r="K28" s="76"/>
      <c r="L28" s="76"/>
      <c r="M28" s="76"/>
      <c r="N28" s="76"/>
      <c r="O28" s="76" t="str">
        <f>IF(SUM(C28:N28)&gt;0,SUM($C28:N28),"")</f>
        <v/>
      </c>
      <c r="P28" s="77" t="str">
        <f t="shared" si="0"/>
        <v/>
      </c>
    </row>
    <row r="29" spans="1:16" ht="21" customHeight="1">
      <c r="A29" s="1"/>
      <c r="B29" s="42" t="s">
        <v>32</v>
      </c>
      <c r="C29" s="76"/>
      <c r="D29" s="76"/>
      <c r="E29" s="76"/>
      <c r="F29" s="76"/>
      <c r="G29" s="76"/>
      <c r="H29" s="76"/>
      <c r="I29" s="76"/>
      <c r="J29" s="76"/>
      <c r="K29" s="76"/>
      <c r="L29" s="76"/>
      <c r="M29" s="76"/>
      <c r="N29" s="76"/>
      <c r="O29" s="76" t="str">
        <f>IF(SUM(C29:N29)&gt;0,SUM($C29:N29),"")</f>
        <v/>
      </c>
      <c r="P29" s="77" t="str">
        <f t="shared" si="0"/>
        <v/>
      </c>
    </row>
    <row r="30" spans="1:16" ht="21" customHeight="1">
      <c r="B30" s="42" t="s">
        <v>33</v>
      </c>
      <c r="C30" s="76"/>
      <c r="D30" s="76"/>
      <c r="E30" s="76"/>
      <c r="F30" s="76"/>
      <c r="G30" s="76"/>
      <c r="H30" s="76"/>
      <c r="I30" s="76"/>
      <c r="J30" s="76"/>
      <c r="K30" s="76"/>
      <c r="L30" s="76"/>
      <c r="M30" s="76"/>
      <c r="N30" s="76"/>
      <c r="O30" s="76" t="str">
        <f>IF(SUM(C30:N30)&gt;0,SUM($C30:N30),"")</f>
        <v/>
      </c>
      <c r="P30" s="77" t="str">
        <f t="shared" si="0"/>
        <v/>
      </c>
    </row>
    <row r="31" spans="1:16" ht="21" customHeight="1">
      <c r="B31" s="42" t="s">
        <v>37</v>
      </c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  <c r="O31" s="76" t="str">
        <f>IF(SUM(C31:N31)&gt;0,SUM($C31:N31),"")</f>
        <v/>
      </c>
      <c r="P31" s="77" t="str">
        <f t="shared" si="0"/>
        <v/>
      </c>
    </row>
    <row r="32" spans="1:16" ht="21" customHeight="1">
      <c r="B32" s="42" t="s">
        <v>10</v>
      </c>
      <c r="C32" s="76"/>
      <c r="D32" s="76"/>
      <c r="E32" s="76"/>
      <c r="F32" s="76"/>
      <c r="G32" s="76"/>
      <c r="H32" s="76"/>
      <c r="I32" s="76"/>
      <c r="J32" s="76"/>
      <c r="K32" s="76"/>
      <c r="L32" s="76"/>
      <c r="M32" s="76"/>
      <c r="N32" s="76"/>
      <c r="O32" s="76" t="str">
        <f>IF(SUM(C32:N32)&gt;0,SUM($C32:N32),"")</f>
        <v/>
      </c>
      <c r="P32" s="77" t="str">
        <f t="shared" si="0"/>
        <v/>
      </c>
    </row>
    <row r="33" spans="2:16" ht="21" customHeight="1">
      <c r="B33" s="42" t="s">
        <v>41</v>
      </c>
      <c r="C33" s="76"/>
      <c r="D33" s="76"/>
      <c r="E33" s="76"/>
      <c r="F33" s="76"/>
      <c r="G33" s="76"/>
      <c r="H33" s="76"/>
      <c r="I33" s="76"/>
      <c r="J33" s="76"/>
      <c r="K33" s="76"/>
      <c r="L33" s="76"/>
      <c r="M33" s="76"/>
      <c r="N33" s="76"/>
      <c r="O33" s="76" t="str">
        <f>IF(SUM(C33:N33)&gt;0,SUM($C33:N33),"")</f>
        <v/>
      </c>
      <c r="P33" s="77" t="str">
        <f t="shared" si="0"/>
        <v/>
      </c>
    </row>
    <row r="34" spans="2:16" ht="21" customHeight="1">
      <c r="B34" s="42" t="s">
        <v>42</v>
      </c>
      <c r="C34" s="76"/>
      <c r="D34" s="76"/>
      <c r="E34" s="76"/>
      <c r="F34" s="76"/>
      <c r="G34" s="76"/>
      <c r="H34" s="76"/>
      <c r="I34" s="43"/>
      <c r="J34" s="76"/>
      <c r="K34" s="76"/>
      <c r="L34" s="76"/>
      <c r="M34" s="76"/>
      <c r="N34" s="76"/>
      <c r="O34" s="76" t="str">
        <f>IF(SUM(C34:N34)&gt;0,SUM($C34:N34),"")</f>
        <v/>
      </c>
      <c r="P34" s="77" t="str">
        <f t="shared" si="0"/>
        <v/>
      </c>
    </row>
    <row r="35" spans="2:16" ht="21" customHeight="1">
      <c r="B35" s="42" t="s">
        <v>70</v>
      </c>
      <c r="C35" s="76"/>
      <c r="D35" s="76"/>
      <c r="E35" s="76"/>
      <c r="F35" s="76"/>
      <c r="G35" s="76"/>
      <c r="H35" s="76"/>
      <c r="I35" s="76"/>
      <c r="J35" s="76"/>
      <c r="K35" s="76"/>
      <c r="L35" s="76"/>
      <c r="M35" s="76"/>
      <c r="N35" s="76"/>
      <c r="O35" s="76" t="str">
        <f>IF(SUM(C35:N35)&gt;0,SUM($C35:N35),"")</f>
        <v/>
      </c>
      <c r="P35" s="77" t="str">
        <f t="shared" si="0"/>
        <v/>
      </c>
    </row>
    <row r="36" spans="2:16" ht="21" customHeight="1">
      <c r="B36" s="42" t="s">
        <v>43</v>
      </c>
      <c r="C36" s="76"/>
      <c r="D36" s="76"/>
      <c r="E36" s="76"/>
      <c r="F36" s="76"/>
      <c r="G36" s="76"/>
      <c r="H36" s="76"/>
      <c r="I36" s="76"/>
      <c r="J36" s="76"/>
      <c r="K36" s="76"/>
      <c r="L36" s="76"/>
      <c r="M36" s="76"/>
      <c r="N36" s="76"/>
      <c r="O36" s="76" t="str">
        <f>IF(SUM(C36:N36)&gt;0,SUM($C36:N36),"")</f>
        <v/>
      </c>
      <c r="P36" s="77" t="str">
        <f t="shared" si="0"/>
        <v/>
      </c>
    </row>
    <row r="37" spans="2:16" ht="21" customHeight="1">
      <c r="B37" s="42" t="s">
        <v>47</v>
      </c>
      <c r="C37" s="43"/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76" t="str">
        <f>IF(SUM(C37:N37)&gt;0,SUM($C37:N37),"")</f>
        <v/>
      </c>
      <c r="P37" s="77" t="str">
        <f t="shared" si="0"/>
        <v/>
      </c>
    </row>
    <row r="38" spans="2:16" ht="21" customHeight="1">
      <c r="B38" s="42" t="s">
        <v>58</v>
      </c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76" t="str">
        <f>IF(SUM(C38:N38)&gt;0,SUM($C38:N38),"")</f>
        <v/>
      </c>
      <c r="P38" s="77" t="str">
        <f t="shared" si="0"/>
        <v/>
      </c>
    </row>
    <row r="39" spans="2:16" ht="21" customHeight="1">
      <c r="B39" s="42" t="s">
        <v>75</v>
      </c>
      <c r="C39" s="43"/>
      <c r="D39" s="43"/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76" t="str">
        <f>IF(SUM(C39:N39)&gt;0,SUM($C39:N39),"")</f>
        <v/>
      </c>
      <c r="P39" s="77" t="str">
        <f t="shared" si="0"/>
        <v/>
      </c>
    </row>
    <row r="40" spans="2:16" ht="21" customHeight="1">
      <c r="B40" s="42" t="s">
        <v>80</v>
      </c>
      <c r="C40" s="43"/>
      <c r="D40" s="43"/>
      <c r="E40" s="43"/>
      <c r="F40" s="43"/>
      <c r="G40" s="43"/>
      <c r="H40" s="43"/>
      <c r="I40" s="43"/>
      <c r="J40" s="43"/>
      <c r="K40" s="43"/>
      <c r="L40" s="43"/>
      <c r="M40" s="43"/>
      <c r="N40" s="43"/>
      <c r="O40" s="76" t="str">
        <f>IF(SUM(C40:N40)&gt;0,SUM($C40:N40),"")</f>
        <v/>
      </c>
      <c r="P40" s="77" t="str">
        <f t="shared" si="0"/>
        <v/>
      </c>
    </row>
    <row r="41" spans="2:16" ht="21" customHeight="1">
      <c r="B41" s="42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76" t="str">
        <f>IF(SUM(C41:N41)&gt;0,SUM($C41:N41),"")</f>
        <v/>
      </c>
      <c r="P41" s="77" t="str">
        <f t="shared" si="0"/>
        <v/>
      </c>
    </row>
    <row r="42" spans="2:16" ht="21" customHeight="1">
      <c r="B42" s="42"/>
      <c r="C42" s="43"/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76" t="str">
        <f>IF(SUM(C42:N42)&gt;0,SUM($C42:N42),"")</f>
        <v/>
      </c>
      <c r="P42" s="77" t="str">
        <f t="shared" si="0"/>
        <v/>
      </c>
    </row>
    <row r="43" spans="2:16" ht="21" customHeight="1">
      <c r="B43" s="42"/>
      <c r="C43" s="43"/>
      <c r="D43" s="43"/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76" t="str">
        <f>IF(SUM(C43:N43)&gt;0,SUM($C43:N43),"")</f>
        <v/>
      </c>
      <c r="P43" s="77" t="str">
        <f t="shared" si="0"/>
        <v/>
      </c>
    </row>
    <row r="44" spans="2:16" ht="21" customHeight="1">
      <c r="B44" s="42"/>
      <c r="C44" s="43"/>
      <c r="D44" s="43"/>
      <c r="E44" s="43"/>
      <c r="F44" s="43"/>
      <c r="G44" s="43"/>
      <c r="H44" s="43"/>
      <c r="I44" s="43"/>
      <c r="J44" s="43"/>
      <c r="K44" s="43"/>
      <c r="L44" s="43"/>
      <c r="M44" s="43"/>
      <c r="N44" s="43"/>
      <c r="O44" s="76" t="str">
        <f>IF(SUM(C44:N44)&gt;0,SUM($C44:N44),"")</f>
        <v/>
      </c>
      <c r="P44" s="77" t="str">
        <f t="shared" si="0"/>
        <v/>
      </c>
    </row>
    <row r="45" spans="2:16" ht="21" customHeight="1">
      <c r="B45" s="42"/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76" t="str">
        <f>IF(SUM(C45:N45)&gt;0,SUM($C45:N45),"")</f>
        <v/>
      </c>
      <c r="P45" s="77" t="str">
        <f t="shared" si="0"/>
        <v/>
      </c>
    </row>
    <row r="46" spans="2:16" ht="21" customHeight="1">
      <c r="B46" s="42"/>
      <c r="C46" s="43"/>
      <c r="D46" s="43"/>
      <c r="E46" s="43"/>
      <c r="F46" s="43"/>
      <c r="G46" s="43"/>
      <c r="H46" s="43"/>
      <c r="I46" s="43"/>
      <c r="J46" s="43"/>
      <c r="K46" s="43"/>
      <c r="L46" s="43"/>
      <c r="M46" s="43"/>
      <c r="N46" s="43"/>
      <c r="O46" s="76" t="str">
        <f>IF(SUM(C46:N46)&gt;0,SUM($C46:N46),"")</f>
        <v/>
      </c>
      <c r="P46" s="77" t="str">
        <f t="shared" si="0"/>
        <v/>
      </c>
    </row>
    <row r="47" spans="2:16" ht="21" customHeight="1">
      <c r="B47" s="42"/>
      <c r="C47" s="43"/>
      <c r="D47" s="43"/>
      <c r="E47" s="43"/>
      <c r="F47" s="43"/>
      <c r="G47" s="43"/>
      <c r="H47" s="43"/>
      <c r="I47" s="43"/>
      <c r="J47" s="43"/>
      <c r="K47" s="43"/>
      <c r="L47" s="43"/>
      <c r="M47" s="43"/>
      <c r="N47" s="43"/>
      <c r="O47" s="76" t="str">
        <f>IF(SUM(C47:N47)&gt;0,SUM($C47:N47),"")</f>
        <v/>
      </c>
      <c r="P47" s="77" t="str">
        <f t="shared" si="0"/>
        <v/>
      </c>
    </row>
    <row r="48" spans="2:16" ht="21" customHeight="1">
      <c r="B48" s="42"/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3"/>
      <c r="O48" s="76" t="str">
        <f>IF(SUM(C48:N48)&gt;0,SUM($C48:N48),"")</f>
        <v/>
      </c>
      <c r="P48" s="77" t="str">
        <f t="shared" si="0"/>
        <v/>
      </c>
    </row>
    <row r="49" spans="2:16" ht="21" customHeight="1">
      <c r="B49" s="42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76" t="str">
        <f>IF(SUM(C49:N49)&gt;0,SUM($C49:N49),"")</f>
        <v/>
      </c>
      <c r="P49" s="77" t="str">
        <f t="shared" si="0"/>
        <v/>
      </c>
    </row>
    <row r="50" spans="2:16" ht="21" customHeight="1">
      <c r="B50" s="42"/>
      <c r="C50" s="43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76" t="str">
        <f>IF(SUM(C50:N50)&gt;0,SUM($C50:N50),"")</f>
        <v/>
      </c>
      <c r="P50" s="77" t="str">
        <f t="shared" si="0"/>
        <v/>
      </c>
    </row>
    <row r="51" spans="2:16" ht="21" customHeight="1">
      <c r="B51" s="42"/>
      <c r="C51" s="43"/>
      <c r="D51" s="43"/>
      <c r="E51" s="43"/>
      <c r="F51" s="43"/>
      <c r="G51" s="43"/>
      <c r="H51" s="43"/>
      <c r="I51" s="43"/>
      <c r="J51" s="43"/>
      <c r="K51" s="43"/>
      <c r="L51" s="43"/>
      <c r="M51" s="43"/>
      <c r="N51" s="43"/>
      <c r="O51" s="76" t="str">
        <f>IF(SUM(C51:N51)&gt;0,SUM($C51:N51),"")</f>
        <v/>
      </c>
      <c r="P51" s="77" t="str">
        <f t="shared" si="0"/>
        <v/>
      </c>
    </row>
    <row r="52" spans="2:16" ht="21" customHeight="1">
      <c r="B52" s="42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76" t="str">
        <f>IF(SUM(C52:N52)&gt;0,SUM($C52:N52),"")</f>
        <v/>
      </c>
      <c r="P52" s="77" t="str">
        <f t="shared" si="0"/>
        <v/>
      </c>
    </row>
    <row r="53" spans="2:16" ht="21" customHeight="1">
      <c r="B53" s="42"/>
      <c r="C53" s="43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76" t="str">
        <f>IF(SUM(C53:N53)&gt;0,SUM($C53:N53),"")</f>
        <v/>
      </c>
      <c r="P53" s="77" t="str">
        <f t="shared" si="0"/>
        <v/>
      </c>
    </row>
    <row r="54" spans="2:16" ht="21" customHeight="1">
      <c r="B54" s="42"/>
      <c r="C54" s="43"/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76" t="str">
        <f>IF(SUM(C54:N54)&gt;0,SUM($C54:N54),"")</f>
        <v/>
      </c>
      <c r="P54" s="77" t="str">
        <f t="shared" si="0"/>
        <v/>
      </c>
    </row>
    <row r="55" spans="2:16" ht="21" customHeight="1">
      <c r="B55" s="42"/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76" t="str">
        <f>IF(SUM(C55:N55)&gt;0,SUM($C55:N55),"")</f>
        <v/>
      </c>
      <c r="P55" s="77" t="str">
        <f t="shared" si="0"/>
        <v/>
      </c>
    </row>
    <row r="56" spans="2:16" ht="21" customHeight="1">
      <c r="B5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76" t="str">
        <f>IF(SUM(C56:N56)&gt;0,SUM($C56:N56),"")</f>
        <v/>
      </c>
      <c r="P56" s="77" t="str">
        <f t="shared" si="0"/>
        <v/>
      </c>
    </row>
    <row r="57" spans="2:16" ht="21" customHeight="1">
      <c r="B57"/>
      <c r="C57" s="86"/>
      <c r="D57" s="86"/>
      <c r="E57" s="86"/>
      <c r="F57" s="86"/>
      <c r="G57" s="86"/>
      <c r="H57" s="86"/>
      <c r="I57" s="86"/>
      <c r="J57" s="86"/>
      <c r="K57" s="86"/>
      <c r="L57" s="86"/>
      <c r="M57" s="86"/>
      <c r="N57" s="86"/>
      <c r="O57" s="76" t="str">
        <f>IF(SUM(C57:N57)&gt;0,SUM($C57:N57),"")</f>
        <v/>
      </c>
      <c r="P57" s="77" t="str">
        <f t="shared" si="0"/>
        <v/>
      </c>
    </row>
    <row r="58" spans="2:16" ht="21" customHeight="1">
      <c r="B58"/>
      <c r="C58" s="86"/>
      <c r="D58" s="86"/>
      <c r="E58" s="86"/>
      <c r="F58" s="86"/>
      <c r="G58" s="86"/>
      <c r="H58" s="86"/>
      <c r="I58" s="86"/>
      <c r="J58" s="86"/>
      <c r="K58" s="86"/>
      <c r="L58" s="86"/>
      <c r="M58" s="86"/>
      <c r="N58" s="86"/>
      <c r="O58" s="76" t="str">
        <f>IF(SUM(C58:N58)&gt;0,SUM($C58:N58),"")</f>
        <v/>
      </c>
      <c r="P58" s="77" t="str">
        <f t="shared" si="0"/>
        <v/>
      </c>
    </row>
    <row r="59" spans="2:16" ht="21" customHeight="1">
      <c r="B59"/>
      <c r="C59" s="86"/>
      <c r="D59" s="86"/>
      <c r="E59" s="86"/>
      <c r="F59" s="86"/>
      <c r="G59" s="86"/>
      <c r="H59" s="86"/>
      <c r="I59" s="86"/>
      <c r="J59" s="86"/>
      <c r="K59" s="86"/>
      <c r="L59" s="86"/>
      <c r="M59" s="86"/>
      <c r="N59" s="86"/>
      <c r="O59" s="76" t="str">
        <f>IF(SUM(C59:N59)&gt;0,SUM($C59:N59),"")</f>
        <v/>
      </c>
      <c r="P59" s="77" t="str">
        <f t="shared" si="0"/>
        <v/>
      </c>
    </row>
    <row r="60" spans="2:16" ht="21" customHeight="1">
      <c r="B60"/>
      <c r="C60" s="86"/>
      <c r="D60" s="86"/>
      <c r="E60" s="86"/>
      <c r="F60" s="86"/>
      <c r="G60" s="86"/>
      <c r="H60" s="86"/>
      <c r="I60" s="86"/>
      <c r="J60" s="86"/>
      <c r="K60" s="86"/>
      <c r="L60" s="86"/>
      <c r="M60" s="86"/>
      <c r="N60" s="86"/>
      <c r="O60" s="76" t="str">
        <f>IF(SUM(C60:N60)&gt;0,SUM($C60:N60),"")</f>
        <v/>
      </c>
      <c r="P60" s="77" t="str">
        <f t="shared" si="0"/>
        <v/>
      </c>
    </row>
    <row r="61" spans="2:16" ht="21" customHeight="1">
      <c r="B61"/>
      <c r="C61" s="86"/>
      <c r="D61" s="86"/>
      <c r="E61" s="86"/>
      <c r="F61" s="86"/>
      <c r="G61" s="86"/>
      <c r="H61" s="86"/>
      <c r="I61" s="86"/>
      <c r="J61" s="86"/>
      <c r="K61" s="86"/>
      <c r="L61" s="86"/>
      <c r="M61" s="86"/>
      <c r="N61" s="86"/>
      <c r="O61" s="76" t="str">
        <f>IF(SUM(C61:N61)&gt;0,SUM($C61:N61),"")</f>
        <v/>
      </c>
      <c r="P61" s="77" t="str">
        <f t="shared" si="0"/>
        <v/>
      </c>
    </row>
    <row r="62" spans="2:16" ht="21" customHeight="1">
      <c r="B62"/>
      <c r="C62" s="86"/>
      <c r="D62" s="86"/>
      <c r="E62" s="86"/>
      <c r="F62" s="86"/>
      <c r="G62" s="86"/>
      <c r="H62" s="86"/>
      <c r="I62" s="86"/>
      <c r="J62" s="86"/>
      <c r="K62" s="86"/>
      <c r="L62" s="86"/>
      <c r="M62" s="86"/>
      <c r="N62" s="86"/>
      <c r="O62" s="76" t="str">
        <f>IF(SUM(C62:N62)&gt;0,SUM($C62:N62),"")</f>
        <v/>
      </c>
      <c r="P62" s="77" t="str">
        <f t="shared" si="0"/>
        <v/>
      </c>
    </row>
    <row r="63" spans="2:16" ht="21" customHeight="1">
      <c r="O63" s="76" t="str">
        <f>IF(SUM(C63:N63)&gt;0,SUM($C63:N63),"")</f>
        <v/>
      </c>
      <c r="P63" s="77" t="str">
        <f t="shared" si="0"/>
        <v/>
      </c>
    </row>
    <row r="64" spans="2:16" ht="21" customHeight="1">
      <c r="O64" s="76" t="str">
        <f>IF(SUM(C64:N64)&gt;0,SUM($C64:N64),"")</f>
        <v/>
      </c>
      <c r="P64" s="77" t="str">
        <f t="shared" si="0"/>
        <v/>
      </c>
    </row>
    <row r="65" spans="15:16" ht="21" customHeight="1">
      <c r="O65" s="76" t="str">
        <f>IF(SUM(C65:N65)&gt;0,SUM($C65:N65),"")</f>
        <v/>
      </c>
      <c r="P65" s="77" t="str">
        <f t="shared" si="0"/>
        <v/>
      </c>
    </row>
    <row r="66" spans="15:16" ht="21" customHeight="1">
      <c r="O66" s="76" t="str">
        <f>IF(SUM(C66:N66)&gt;0,SUM($C66:N66),"")</f>
        <v/>
      </c>
      <c r="P66" s="77" t="str">
        <f t="shared" si="0"/>
        <v/>
      </c>
    </row>
    <row r="67" spans="15:16" ht="21" customHeight="1">
      <c r="O67" s="76" t="str">
        <f>IF(SUM(C67:N67)&gt;0,SUM($C67:N67),"")</f>
        <v/>
      </c>
      <c r="P67" s="77" t="str">
        <f t="shared" si="0"/>
        <v/>
      </c>
    </row>
    <row r="68" spans="15:16" ht="21" customHeight="1">
      <c r="O68" s="76" t="str">
        <f>IF(SUM(C68:N68)&gt;0,SUM($C68:N68),"")</f>
        <v/>
      </c>
      <c r="P68" s="77" t="str">
        <f t="shared" si="0"/>
        <v/>
      </c>
    </row>
    <row r="69" spans="15:16" ht="21" customHeight="1">
      <c r="O69" s="76" t="str">
        <f>IF(SUM(C69:N69)&gt;0,SUM($C69:N69),"")</f>
        <v/>
      </c>
      <c r="P69" s="77" t="str">
        <f t="shared" si="0"/>
        <v/>
      </c>
    </row>
    <row r="70" spans="15:16" ht="21" customHeight="1">
      <c r="O70" s="76" t="str">
        <f>IF(SUM(C70:N70)&gt;0,SUM($C70:N70),"")</f>
        <v/>
      </c>
      <c r="P70" s="77" t="str">
        <f t="shared" si="0"/>
        <v/>
      </c>
    </row>
    <row r="71" spans="15:16" ht="21" customHeight="1">
      <c r="O71" s="76" t="str">
        <f>IF(SUM(C71:N71)&gt;0,SUM($C71:N71),"")</f>
        <v/>
      </c>
      <c r="P71" s="77" t="str">
        <f t="shared" si="0"/>
        <v/>
      </c>
    </row>
    <row r="72" spans="15:16" ht="21" customHeight="1">
      <c r="O72" s="76" t="str">
        <f>IF(SUM(C72:N72)&gt;0,SUM($C72:N72),"")</f>
        <v/>
      </c>
      <c r="P72" s="77" t="str">
        <f t="shared" si="0"/>
        <v/>
      </c>
    </row>
    <row r="73" spans="15:16" ht="21" customHeight="1">
      <c r="O73" s="76" t="str">
        <f>IF(SUM(C73:N73)&gt;0,SUM($C73:N73),"")</f>
        <v/>
      </c>
      <c r="P73" s="77" t="str">
        <f t="shared" si="0"/>
        <v/>
      </c>
    </row>
    <row r="74" spans="15:16" ht="21" customHeight="1">
      <c r="O74" s="76" t="str">
        <f>IF(SUM(C74:N74)&gt;0,SUM($C74:N74),"")</f>
        <v/>
      </c>
      <c r="P74" s="77" t="str">
        <f t="shared" si="0"/>
        <v/>
      </c>
    </row>
    <row r="75" spans="15:16" ht="21" customHeight="1">
      <c r="O75" s="76" t="str">
        <f>IF(SUM(C75:N75)&gt;0,SUM($C75:N75),"")</f>
        <v/>
      </c>
      <c r="P75" s="77" t="str">
        <f t="shared" si="0"/>
        <v/>
      </c>
    </row>
    <row r="76" spans="15:16" ht="21" customHeight="1">
      <c r="O76" s="76" t="str">
        <f>IF(SUM(C76:N76)&gt;0,SUM($C76:N76),"")</f>
        <v/>
      </c>
      <c r="P76" s="77" t="str">
        <f t="shared" si="0"/>
        <v/>
      </c>
    </row>
    <row r="77" spans="15:16" ht="21" customHeight="1">
      <c r="O77" s="76" t="str">
        <f>IF(SUM(C77:N77)&gt;0,SUM($C77:N77),"")</f>
        <v/>
      </c>
      <c r="P77" s="77" t="str">
        <f t="shared" si="0"/>
        <v/>
      </c>
    </row>
    <row r="78" spans="15:16" ht="21" customHeight="1">
      <c r="O78" s="76" t="str">
        <f>IF(SUM(C78:N78)&gt;0,SUM($C78:N78),"")</f>
        <v/>
      </c>
      <c r="P78" s="77" t="str">
        <f t="shared" si="0"/>
        <v/>
      </c>
    </row>
    <row r="79" spans="15:16" ht="21" customHeight="1">
      <c r="O79" s="76" t="str">
        <f>IF(SUM(C79:N79)&gt;0,SUM($C79:N79),"")</f>
        <v/>
      </c>
      <c r="P79" s="77" t="str">
        <f t="shared" si="0"/>
        <v/>
      </c>
    </row>
    <row r="80" spans="15:16" ht="21" customHeight="1">
      <c r="O80" s="76" t="str">
        <f>IF(SUM(C80:N80)&gt;0,SUM($C80:N80),"")</f>
        <v/>
      </c>
      <c r="P80" s="77" t="str">
        <f t="shared" ref="P80:P143" si="1">IF(SUM(C80:N80)&gt;0,AVERAGE($C80:$N80),"")</f>
        <v/>
      </c>
    </row>
    <row r="81" spans="15:16" ht="21" customHeight="1">
      <c r="O81" s="76" t="str">
        <f>IF(SUM(C81:N81)&gt;0,SUM($C81:N81),"")</f>
        <v/>
      </c>
      <c r="P81" s="77" t="str">
        <f t="shared" si="1"/>
        <v/>
      </c>
    </row>
    <row r="82" spans="15:16" ht="21" customHeight="1">
      <c r="O82" s="76" t="str">
        <f>IF(SUM(C82:N82)&gt;0,SUM($C82:N82),"")</f>
        <v/>
      </c>
      <c r="P82" s="77" t="str">
        <f t="shared" si="1"/>
        <v/>
      </c>
    </row>
    <row r="83" spans="15:16" ht="21" customHeight="1">
      <c r="O83" s="76" t="str">
        <f>IF(SUM(C83:N83)&gt;0,SUM($C83:N83),"")</f>
        <v/>
      </c>
      <c r="P83" s="77" t="str">
        <f t="shared" si="1"/>
        <v/>
      </c>
    </row>
    <row r="84" spans="15:16" ht="21" customHeight="1">
      <c r="O84" s="76" t="str">
        <f>IF(SUM(C84:N84)&gt;0,SUM($C84:N84),"")</f>
        <v/>
      </c>
      <c r="P84" s="77" t="str">
        <f t="shared" si="1"/>
        <v/>
      </c>
    </row>
    <row r="85" spans="15:16" ht="21" customHeight="1">
      <c r="O85" s="76" t="str">
        <f>IF(SUM(C85:N85)&gt;0,SUM($C85:N85),"")</f>
        <v/>
      </c>
      <c r="P85" s="77" t="str">
        <f t="shared" si="1"/>
        <v/>
      </c>
    </row>
    <row r="86" spans="15:16" ht="21" customHeight="1">
      <c r="O86" s="76" t="str">
        <f>IF(SUM(C86:N86)&gt;0,SUM($C86:N86),"")</f>
        <v/>
      </c>
      <c r="P86" s="77" t="str">
        <f t="shared" si="1"/>
        <v/>
      </c>
    </row>
    <row r="87" spans="15:16" ht="21" customHeight="1">
      <c r="O87" s="76" t="str">
        <f>IF(SUM(C87:N87)&gt;0,SUM($C87:N87),"")</f>
        <v/>
      </c>
      <c r="P87" s="77" t="str">
        <f t="shared" si="1"/>
        <v/>
      </c>
    </row>
    <row r="88" spans="15:16" ht="21" customHeight="1">
      <c r="O88" s="76" t="str">
        <f>IF(SUM(C88:N88)&gt;0,SUM($C88:N88),"")</f>
        <v/>
      </c>
      <c r="P88" s="77" t="str">
        <f t="shared" si="1"/>
        <v/>
      </c>
    </row>
    <row r="89" spans="15:16" ht="21" customHeight="1">
      <c r="O89" s="76" t="str">
        <f>IF(SUM(C89:N89)&gt;0,SUM($C89:N89),"")</f>
        <v/>
      </c>
      <c r="P89" s="77" t="str">
        <f t="shared" si="1"/>
        <v/>
      </c>
    </row>
    <row r="90" spans="15:16" ht="21" customHeight="1">
      <c r="O90" s="76" t="str">
        <f>IF(SUM(C90:N90)&gt;0,SUM($C90:N90),"")</f>
        <v/>
      </c>
      <c r="P90" s="77" t="str">
        <f t="shared" si="1"/>
        <v/>
      </c>
    </row>
    <row r="91" spans="15:16" ht="21" customHeight="1">
      <c r="O91" s="76" t="str">
        <f>IF(SUM(C91:N91)&gt;0,SUM($C91:N91),"")</f>
        <v/>
      </c>
      <c r="P91" s="77" t="str">
        <f t="shared" si="1"/>
        <v/>
      </c>
    </row>
    <row r="92" spans="15:16" ht="21" customHeight="1">
      <c r="O92" s="76" t="str">
        <f>IF(SUM(C92:N92)&gt;0,SUM($C92:N92),"")</f>
        <v/>
      </c>
      <c r="P92" s="77" t="str">
        <f t="shared" si="1"/>
        <v/>
      </c>
    </row>
    <row r="93" spans="15:16" ht="21" customHeight="1">
      <c r="O93" s="76" t="str">
        <f>IF(SUM(C93:N93)&gt;0,SUM($C93:N93),"")</f>
        <v/>
      </c>
      <c r="P93" s="77" t="str">
        <f t="shared" si="1"/>
        <v/>
      </c>
    </row>
    <row r="94" spans="15:16" ht="21" customHeight="1">
      <c r="O94" s="76" t="str">
        <f>IF(SUM(C94:N94)&gt;0,SUM($C94:N94),"")</f>
        <v/>
      </c>
      <c r="P94" s="77" t="str">
        <f t="shared" si="1"/>
        <v/>
      </c>
    </row>
    <row r="95" spans="15:16" ht="21" customHeight="1">
      <c r="O95" s="76" t="str">
        <f>IF(SUM(C95:N95)&gt;0,SUM($C95:N95),"")</f>
        <v/>
      </c>
      <c r="P95" s="77" t="str">
        <f t="shared" si="1"/>
        <v/>
      </c>
    </row>
    <row r="96" spans="15:16" ht="21" customHeight="1">
      <c r="O96" s="76" t="str">
        <f>IF(SUM(C96:N96)&gt;0,SUM($C96:N96),"")</f>
        <v/>
      </c>
      <c r="P96" s="77" t="str">
        <f t="shared" si="1"/>
        <v/>
      </c>
    </row>
    <row r="97" spans="15:16" ht="21" customHeight="1">
      <c r="O97" s="76" t="str">
        <f>IF(SUM(C97:N97)&gt;0,SUM($C97:N97),"")</f>
        <v/>
      </c>
      <c r="P97" s="77" t="str">
        <f t="shared" si="1"/>
        <v/>
      </c>
    </row>
    <row r="98" spans="15:16" ht="21" customHeight="1">
      <c r="O98" s="76" t="str">
        <f>IF(SUM(C98:N98)&gt;0,SUM($C98:N98),"")</f>
        <v/>
      </c>
      <c r="P98" s="77" t="str">
        <f t="shared" si="1"/>
        <v/>
      </c>
    </row>
    <row r="99" spans="15:16" ht="21" customHeight="1">
      <c r="O99" s="76" t="str">
        <f>IF(SUM(C99:N99)&gt;0,SUM($C99:N99),"")</f>
        <v/>
      </c>
      <c r="P99" s="77" t="str">
        <f t="shared" si="1"/>
        <v/>
      </c>
    </row>
    <row r="100" spans="15:16" ht="21" customHeight="1">
      <c r="O100" s="76" t="str">
        <f>IF(SUM(C100:N100)&gt;0,SUM($C100:N100),"")</f>
        <v/>
      </c>
      <c r="P100" s="77" t="str">
        <f t="shared" si="1"/>
        <v/>
      </c>
    </row>
    <row r="101" spans="15:16" ht="21" customHeight="1">
      <c r="O101" s="76" t="str">
        <f>IF(SUM(C101:N101)&gt;0,SUM($C101:N101),"")</f>
        <v/>
      </c>
      <c r="P101" s="77" t="str">
        <f t="shared" si="1"/>
        <v/>
      </c>
    </row>
    <row r="102" spans="15:16" ht="21" customHeight="1">
      <c r="O102" s="76" t="str">
        <f>IF(SUM(C102:N102)&gt;0,SUM($C102:N102),"")</f>
        <v/>
      </c>
      <c r="P102" s="77" t="str">
        <f t="shared" si="1"/>
        <v/>
      </c>
    </row>
    <row r="103" spans="15:16" ht="21" customHeight="1">
      <c r="O103" s="76" t="str">
        <f>IF(SUM(C103:N103)&gt;0,SUM($C103:N103),"")</f>
        <v/>
      </c>
      <c r="P103" s="77" t="str">
        <f t="shared" si="1"/>
        <v/>
      </c>
    </row>
    <row r="104" spans="15:16" ht="21" customHeight="1">
      <c r="O104" s="76" t="str">
        <f>IF(SUM(C104:N104)&gt;0,SUM($C104:N104),"")</f>
        <v/>
      </c>
      <c r="P104" s="77" t="str">
        <f t="shared" si="1"/>
        <v/>
      </c>
    </row>
    <row r="105" spans="15:16" ht="21" customHeight="1">
      <c r="O105" s="76" t="str">
        <f>IF(SUM(C105:N105)&gt;0,SUM($C105:N105),"")</f>
        <v/>
      </c>
      <c r="P105" s="77" t="str">
        <f t="shared" si="1"/>
        <v/>
      </c>
    </row>
    <row r="106" spans="15:16" ht="21" customHeight="1">
      <c r="O106" s="76" t="str">
        <f>IF(SUM(C106:N106)&gt;0,SUM($C106:N106),"")</f>
        <v/>
      </c>
      <c r="P106" s="77" t="str">
        <f t="shared" si="1"/>
        <v/>
      </c>
    </row>
    <row r="107" spans="15:16" ht="21" customHeight="1">
      <c r="O107" s="76" t="str">
        <f>IF(SUM(C107:N107)&gt;0,SUM($C107:N107),"")</f>
        <v/>
      </c>
      <c r="P107" s="77" t="str">
        <f t="shared" si="1"/>
        <v/>
      </c>
    </row>
    <row r="108" spans="15:16" ht="21" customHeight="1">
      <c r="O108" s="76" t="str">
        <f>IF(SUM(C108:N108)&gt;0,SUM($C108:N108),"")</f>
        <v/>
      </c>
      <c r="P108" s="77" t="str">
        <f t="shared" si="1"/>
        <v/>
      </c>
    </row>
    <row r="109" spans="15:16" ht="21" customHeight="1">
      <c r="O109" s="76" t="str">
        <f>IF(SUM(C109:N109)&gt;0,SUM($C109:N109),"")</f>
        <v/>
      </c>
      <c r="P109" s="77" t="str">
        <f t="shared" si="1"/>
        <v/>
      </c>
    </row>
    <row r="110" spans="15:16" ht="21" customHeight="1">
      <c r="O110" s="76" t="str">
        <f>IF(SUM(C110:N110)&gt;0,SUM($C110:N110),"")</f>
        <v/>
      </c>
      <c r="P110" s="77" t="str">
        <f t="shared" si="1"/>
        <v/>
      </c>
    </row>
    <row r="111" spans="15:16" ht="21" customHeight="1">
      <c r="O111" s="76" t="str">
        <f>IF(SUM(C111:N111)&gt;0,SUM($C111:N111),"")</f>
        <v/>
      </c>
      <c r="P111" s="77" t="str">
        <f t="shared" si="1"/>
        <v/>
      </c>
    </row>
    <row r="112" spans="15:16" ht="21" customHeight="1">
      <c r="O112" s="76" t="str">
        <f>IF(SUM(C112:N112)&gt;0,SUM($C112:N112),"")</f>
        <v/>
      </c>
      <c r="P112" s="77" t="str">
        <f t="shared" si="1"/>
        <v/>
      </c>
    </row>
    <row r="113" spans="15:16" ht="21" customHeight="1">
      <c r="O113" s="76" t="str">
        <f>IF(SUM(C113:N113)&gt;0,SUM($C113:N113),"")</f>
        <v/>
      </c>
      <c r="P113" s="77" t="str">
        <f t="shared" si="1"/>
        <v/>
      </c>
    </row>
    <row r="114" spans="15:16" ht="21" customHeight="1">
      <c r="O114" s="76" t="str">
        <f>IF(SUM(C114:N114)&gt;0,SUM($C114:N114),"")</f>
        <v/>
      </c>
      <c r="P114" s="77" t="str">
        <f t="shared" si="1"/>
        <v/>
      </c>
    </row>
    <row r="115" spans="15:16" ht="21" customHeight="1">
      <c r="O115" s="76" t="str">
        <f>IF(SUM(C115:N115)&gt;0,SUM($C115:N115),"")</f>
        <v/>
      </c>
      <c r="P115" s="77" t="str">
        <f t="shared" si="1"/>
        <v/>
      </c>
    </row>
    <row r="116" spans="15:16" ht="21" customHeight="1">
      <c r="O116" s="76" t="str">
        <f>IF(SUM(C116:N116)&gt;0,SUM($C116:N116),"")</f>
        <v/>
      </c>
      <c r="P116" s="77" t="str">
        <f t="shared" si="1"/>
        <v/>
      </c>
    </row>
    <row r="117" spans="15:16" ht="21" customHeight="1">
      <c r="O117" s="76" t="str">
        <f>IF(SUM(C117:N117)&gt;0,SUM($C117:N117),"")</f>
        <v/>
      </c>
      <c r="P117" s="77" t="str">
        <f t="shared" si="1"/>
        <v/>
      </c>
    </row>
    <row r="118" spans="15:16" ht="21" customHeight="1">
      <c r="O118" s="76" t="str">
        <f>IF(SUM(C118:N118)&gt;0,SUM($C118:N118),"")</f>
        <v/>
      </c>
      <c r="P118" s="77" t="str">
        <f t="shared" si="1"/>
        <v/>
      </c>
    </row>
    <row r="119" spans="15:16" ht="21" customHeight="1">
      <c r="O119" s="76" t="str">
        <f>IF(SUM(C119:N119)&gt;0,SUM($C119:N119),"")</f>
        <v/>
      </c>
      <c r="P119" s="77" t="str">
        <f t="shared" si="1"/>
        <v/>
      </c>
    </row>
    <row r="120" spans="15:16" ht="21" customHeight="1">
      <c r="O120" s="76" t="str">
        <f>IF(SUM(C120:N120)&gt;0,SUM($C120:N120),"")</f>
        <v/>
      </c>
      <c r="P120" s="77" t="str">
        <f t="shared" si="1"/>
        <v/>
      </c>
    </row>
    <row r="121" spans="15:16" ht="21" customHeight="1">
      <c r="O121" s="76" t="str">
        <f>IF(SUM(C121:N121)&gt;0,SUM($C121:N121),"")</f>
        <v/>
      </c>
      <c r="P121" s="77" t="str">
        <f t="shared" si="1"/>
        <v/>
      </c>
    </row>
    <row r="122" spans="15:16" ht="21" customHeight="1">
      <c r="O122" s="76" t="str">
        <f>IF(SUM(C122:N122)&gt;0,SUM($C122:N122),"")</f>
        <v/>
      </c>
      <c r="P122" s="77" t="str">
        <f t="shared" si="1"/>
        <v/>
      </c>
    </row>
    <row r="123" spans="15:16" ht="21" customHeight="1">
      <c r="O123" s="76" t="str">
        <f>IF(SUM(C123:N123)&gt;0,SUM($C123:N123),"")</f>
        <v/>
      </c>
      <c r="P123" s="77" t="str">
        <f t="shared" si="1"/>
        <v/>
      </c>
    </row>
    <row r="124" spans="15:16" ht="21" customHeight="1">
      <c r="O124" s="76" t="str">
        <f>IF(SUM(C124:N124)&gt;0,SUM($C124:N124),"")</f>
        <v/>
      </c>
      <c r="P124" s="77" t="str">
        <f t="shared" si="1"/>
        <v/>
      </c>
    </row>
    <row r="125" spans="15:16" ht="21" customHeight="1">
      <c r="O125" s="76" t="str">
        <f>IF(SUM(C125:N125)&gt;0,SUM($C125:N125),"")</f>
        <v/>
      </c>
      <c r="P125" s="77" t="str">
        <f t="shared" si="1"/>
        <v/>
      </c>
    </row>
    <row r="126" spans="15:16" ht="21" customHeight="1">
      <c r="O126" s="76" t="str">
        <f>IF(SUM(C126:N126)&gt;0,SUM($C126:N126),"")</f>
        <v/>
      </c>
      <c r="P126" s="77" t="str">
        <f t="shared" si="1"/>
        <v/>
      </c>
    </row>
    <row r="127" spans="15:16" ht="21" customHeight="1">
      <c r="O127" s="76" t="str">
        <f>IF(SUM(C127:N127)&gt;0,SUM($C127:N127),"")</f>
        <v/>
      </c>
      <c r="P127" s="77" t="str">
        <f t="shared" si="1"/>
        <v/>
      </c>
    </row>
    <row r="128" spans="15:16" ht="21" customHeight="1">
      <c r="O128" s="76" t="str">
        <f>IF(SUM(C128:N128)&gt;0,SUM($C128:N128),"")</f>
        <v/>
      </c>
      <c r="P128" s="77" t="str">
        <f t="shared" si="1"/>
        <v/>
      </c>
    </row>
    <row r="129" spans="15:16" ht="21" customHeight="1">
      <c r="O129" s="76" t="str">
        <f>IF(SUM(C129:N129)&gt;0,SUM($C129:N129),"")</f>
        <v/>
      </c>
      <c r="P129" s="77" t="str">
        <f t="shared" si="1"/>
        <v/>
      </c>
    </row>
    <row r="130" spans="15:16" ht="21" customHeight="1">
      <c r="O130" s="76" t="str">
        <f>IF(SUM(C130:N130)&gt;0,SUM($C130:N130),"")</f>
        <v/>
      </c>
      <c r="P130" s="77" t="str">
        <f t="shared" si="1"/>
        <v/>
      </c>
    </row>
    <row r="131" spans="15:16" ht="21" customHeight="1">
      <c r="O131" s="76" t="str">
        <f>IF(SUM(C131:N131)&gt;0,SUM($C131:N131),"")</f>
        <v/>
      </c>
      <c r="P131" s="77" t="str">
        <f t="shared" si="1"/>
        <v/>
      </c>
    </row>
    <row r="132" spans="15:16" ht="21" customHeight="1">
      <c r="O132" s="76" t="str">
        <f>IF(SUM(C132:N132)&gt;0,SUM($C132:N132),"")</f>
        <v/>
      </c>
      <c r="P132" s="77" t="str">
        <f t="shared" si="1"/>
        <v/>
      </c>
    </row>
    <row r="133" spans="15:16" ht="21" customHeight="1">
      <c r="O133" s="76" t="str">
        <f>IF(SUM(C133:N133)&gt;0,SUM($C133:N133),"")</f>
        <v/>
      </c>
      <c r="P133" s="77" t="str">
        <f t="shared" si="1"/>
        <v/>
      </c>
    </row>
    <row r="134" spans="15:16" ht="21" customHeight="1">
      <c r="O134" s="76" t="str">
        <f>IF(SUM(C134:N134)&gt;0,SUM($C134:N134),"")</f>
        <v/>
      </c>
      <c r="P134" s="77" t="str">
        <f t="shared" si="1"/>
        <v/>
      </c>
    </row>
    <row r="135" spans="15:16" ht="21" customHeight="1">
      <c r="O135" s="76" t="str">
        <f>IF(SUM(C135:N135)&gt;0,SUM($C135:N135),"")</f>
        <v/>
      </c>
      <c r="P135" s="77" t="str">
        <f t="shared" si="1"/>
        <v/>
      </c>
    </row>
    <row r="136" spans="15:16" ht="21" customHeight="1">
      <c r="O136" s="76" t="str">
        <f>IF(SUM(C136:N136)&gt;0,SUM($C136:N136),"")</f>
        <v/>
      </c>
      <c r="P136" s="77" t="str">
        <f t="shared" si="1"/>
        <v/>
      </c>
    </row>
    <row r="137" spans="15:16" ht="21" customHeight="1">
      <c r="O137" s="76" t="str">
        <f>IF(SUM(C137:N137)&gt;0,SUM($C137:N137),"")</f>
        <v/>
      </c>
      <c r="P137" s="77" t="str">
        <f t="shared" si="1"/>
        <v/>
      </c>
    </row>
    <row r="138" spans="15:16" ht="21" customHeight="1">
      <c r="O138" s="76" t="str">
        <f>IF(SUM(C138:N138)&gt;0,SUM($C138:N138),"")</f>
        <v/>
      </c>
      <c r="P138" s="77" t="str">
        <f t="shared" si="1"/>
        <v/>
      </c>
    </row>
    <row r="139" spans="15:16" ht="21" customHeight="1">
      <c r="O139" s="76" t="str">
        <f>IF(SUM(C139:N139)&gt;0,SUM($C139:N139),"")</f>
        <v/>
      </c>
      <c r="P139" s="77" t="str">
        <f t="shared" si="1"/>
        <v/>
      </c>
    </row>
    <row r="140" spans="15:16" ht="21" customHeight="1">
      <c r="O140" s="76" t="str">
        <f>IF(SUM(C140:N140)&gt;0,SUM($C140:N140),"")</f>
        <v/>
      </c>
      <c r="P140" s="77" t="str">
        <f t="shared" si="1"/>
        <v/>
      </c>
    </row>
    <row r="141" spans="15:16" ht="21" customHeight="1">
      <c r="O141" s="76" t="str">
        <f>IF(SUM(C141:N141)&gt;0,SUM($C141:N141),"")</f>
        <v/>
      </c>
      <c r="P141" s="77" t="str">
        <f t="shared" si="1"/>
        <v/>
      </c>
    </row>
    <row r="142" spans="15:16" ht="21" customHeight="1">
      <c r="O142" s="76" t="str">
        <f>IF(SUM(C142:N142)&gt;0,SUM($C142:N142),"")</f>
        <v/>
      </c>
      <c r="P142" s="77" t="str">
        <f t="shared" si="1"/>
        <v/>
      </c>
    </row>
    <row r="143" spans="15:16" ht="21" customHeight="1">
      <c r="O143" s="76" t="str">
        <f>IF(SUM(C143:N143)&gt;0,SUM($C143:N143),"")</f>
        <v/>
      </c>
      <c r="P143" s="77" t="str">
        <f t="shared" si="1"/>
        <v/>
      </c>
    </row>
    <row r="144" spans="15:16" ht="21" customHeight="1">
      <c r="O144" s="76" t="str">
        <f>IF(SUM(C144:N144)&gt;0,SUM($C144:N144),"")</f>
        <v/>
      </c>
      <c r="P144" s="77" t="str">
        <f t="shared" ref="P144:P152" si="2">IF(SUM(C144:N144)&gt;0,AVERAGE($C144:$N144),"")</f>
        <v/>
      </c>
    </row>
    <row r="145" spans="15:16" ht="21" customHeight="1">
      <c r="O145" s="76" t="str">
        <f>IF(SUM(C145:N145)&gt;0,SUM($C145:N145),"")</f>
        <v/>
      </c>
      <c r="P145" s="77" t="str">
        <f t="shared" si="2"/>
        <v/>
      </c>
    </row>
    <row r="146" spans="15:16" ht="21" customHeight="1">
      <c r="O146" s="76" t="str">
        <f>IF(SUM(C146:N146)&gt;0,SUM($C146:N146),"")</f>
        <v/>
      </c>
      <c r="P146" s="77" t="str">
        <f t="shared" si="2"/>
        <v/>
      </c>
    </row>
    <row r="147" spans="15:16" ht="21" customHeight="1">
      <c r="O147" s="76" t="str">
        <f>IF(SUM(C147:N147)&gt;0,SUM($C147:N147),"")</f>
        <v/>
      </c>
      <c r="P147" s="77" t="str">
        <f t="shared" si="2"/>
        <v/>
      </c>
    </row>
    <row r="148" spans="15:16" ht="21" customHeight="1">
      <c r="O148" s="76" t="str">
        <f>IF(SUM(C148:N148)&gt;0,SUM($C148:N148),"")</f>
        <v/>
      </c>
      <c r="P148" s="77" t="str">
        <f t="shared" si="2"/>
        <v/>
      </c>
    </row>
    <row r="149" spans="15:16" ht="21" customHeight="1">
      <c r="O149" s="76" t="str">
        <f>IF(SUM(C149:N149)&gt;0,SUM($C149:N149),"")</f>
        <v/>
      </c>
      <c r="P149" s="77" t="str">
        <f t="shared" si="2"/>
        <v/>
      </c>
    </row>
    <row r="150" spans="15:16" ht="21" customHeight="1">
      <c r="O150" s="76" t="str">
        <f>IF(SUM(C150:N150)&gt;0,SUM($C150:N150),"")</f>
        <v/>
      </c>
      <c r="P150" s="77" t="str">
        <f t="shared" si="2"/>
        <v/>
      </c>
    </row>
    <row r="151" spans="15:16" ht="21" customHeight="1">
      <c r="O151" s="76" t="str">
        <f>IF(SUM(C151:N151)&gt;0,SUM($C151:N151),"")</f>
        <v/>
      </c>
      <c r="P151" s="77" t="str">
        <f t="shared" si="2"/>
        <v/>
      </c>
    </row>
    <row r="152" spans="15:16" ht="21" customHeight="1">
      <c r="O152" s="76" t="str">
        <f>IF(SUM(C152:N152)&gt;0,SUM($C152:N152),"")</f>
        <v/>
      </c>
      <c r="P152" s="77" t="str">
        <f t="shared" si="2"/>
        <v/>
      </c>
    </row>
  </sheetData>
  <mergeCells count="2">
    <mergeCell ref="B2:D2"/>
    <mergeCell ref="E2:F2"/>
  </mergeCells>
  <conditionalFormatting sqref="B15:P15 B16:N65 O16:P152">
    <cfRule type="expression" dxfId="141" priority="1">
      <formula>$B15&lt;&gt;""</formula>
    </cfRule>
  </conditionalFormatting>
  <printOptions horizontalCentered="1"/>
  <pageMargins left="0.25" right="0.25" top="0.5" bottom="0.75" header="0.3" footer="0.3"/>
  <pageSetup paperSize="9" fitToHeight="0" orientation="portrait" r:id="rId1"/>
  <headerFooter differentFirst="1">
    <oddFooter>Page &amp;P of &amp;N</oddFooter>
  </headerFooter>
  <drawing r:id="rId2"/>
  <tableParts count="2">
    <tablePart r:id="rId3"/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Blad2">
    <tabColor theme="4"/>
    <pageSetUpPr autoPageBreaks="0" fitToPage="1"/>
  </sheetPr>
  <dimension ref="A1:S65"/>
  <sheetViews>
    <sheetView showGridLines="0" zoomScale="75" zoomScaleNormal="75" workbookViewId="0">
      <selection activeCell="C11" sqref="C11:N11"/>
    </sheetView>
  </sheetViews>
  <sheetFormatPr defaultColWidth="9.109375" defaultRowHeight="21" customHeight="1"/>
  <cols>
    <col min="1" max="1" width="2.5546875" style="2" customWidth="1"/>
    <col min="2" max="2" width="28.33203125" style="5" bestFit="1" customWidth="1"/>
    <col min="3" max="3" width="12.5546875" style="19" customWidth="1"/>
    <col min="4" max="14" width="12.5546875" style="19" bestFit="1" customWidth="1"/>
    <col min="15" max="15" width="14.6640625" style="19" bestFit="1" customWidth="1"/>
    <col min="16" max="16" width="37.44140625" style="20" bestFit="1" customWidth="1"/>
    <col min="17" max="17" width="2.5546875" style="2" customWidth="1"/>
    <col min="18" max="16384" width="9.109375" style="2"/>
  </cols>
  <sheetData>
    <row r="1" spans="1:19" ht="13.5" customHeight="1"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6"/>
    </row>
    <row r="2" spans="1:19" ht="141" customHeight="1">
      <c r="A2" s="1"/>
      <c r="B2" s="98" t="s">
        <v>49</v>
      </c>
      <c r="C2" s="98"/>
      <c r="D2" s="98"/>
      <c r="E2" s="99" t="s">
        <v>13</v>
      </c>
      <c r="F2" s="99"/>
      <c r="G2" s="6"/>
      <c r="H2" s="7"/>
      <c r="I2" s="7"/>
      <c r="J2" s="7"/>
      <c r="K2" s="6"/>
      <c r="L2" s="6"/>
      <c r="M2" s="7"/>
      <c r="N2" s="6"/>
      <c r="O2" s="6"/>
      <c r="P2" s="17"/>
      <c r="Q2" s="2" t="s">
        <v>25</v>
      </c>
    </row>
    <row r="3" spans="1:19" ht="15.75" customHeight="1">
      <c r="A3" s="1"/>
      <c r="B3" s="8"/>
      <c r="C3" s="8"/>
      <c r="D3" s="9"/>
      <c r="E3" s="9"/>
      <c r="F3" s="10"/>
      <c r="G3" s="11"/>
      <c r="H3" s="10"/>
      <c r="I3" s="10"/>
      <c r="J3" s="10"/>
      <c r="K3" s="11"/>
      <c r="L3" s="11"/>
      <c r="M3" s="10"/>
      <c r="N3" s="11"/>
      <c r="O3" s="11"/>
      <c r="P3" s="18"/>
    </row>
    <row r="4" spans="1:19" ht="67.5" customHeight="1">
      <c r="A4" s="1"/>
      <c r="B4" s="12" t="s">
        <v>0</v>
      </c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0"/>
      <c r="P4" s="15"/>
    </row>
    <row r="5" spans="1:19" ht="16.5" customHeight="1">
      <c r="A5" s="1"/>
      <c r="B5" s="12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0"/>
      <c r="P5" s="15"/>
    </row>
    <row r="6" spans="1:19" ht="21" customHeight="1">
      <c r="A6" s="1"/>
      <c r="B6" s="24" t="s">
        <v>1</v>
      </c>
      <c r="C6" s="25" t="s">
        <v>11</v>
      </c>
      <c r="D6" s="26" t="s">
        <v>12</v>
      </c>
      <c r="E6" s="26" t="s">
        <v>14</v>
      </c>
      <c r="F6" s="26" t="s">
        <v>15</v>
      </c>
      <c r="G6" s="26" t="s">
        <v>16</v>
      </c>
      <c r="H6" s="26" t="s">
        <v>17</v>
      </c>
      <c r="I6" s="26" t="s">
        <v>18</v>
      </c>
      <c r="J6" s="26" t="s">
        <v>19</v>
      </c>
      <c r="K6" s="26" t="s">
        <v>20</v>
      </c>
      <c r="L6" s="26" t="s">
        <v>21</v>
      </c>
      <c r="M6" s="26" t="s">
        <v>22</v>
      </c>
      <c r="N6" s="26" t="s">
        <v>23</v>
      </c>
      <c r="O6" s="26" t="s">
        <v>39</v>
      </c>
      <c r="P6" s="26" t="s">
        <v>24</v>
      </c>
    </row>
    <row r="7" spans="1:19" ht="21" customHeight="1">
      <c r="A7" s="1"/>
      <c r="B7" s="21" t="s">
        <v>2</v>
      </c>
      <c r="C7" s="27" t="str">
        <f>IF(COUNT(tblInkomsten8[JAN])=0,"",SUM(tblInkomsten8[JAN]))</f>
        <v/>
      </c>
      <c r="D7" s="27" t="str">
        <f>IF(COUNT(tblInkomsten8[FEB])=0,"",SUM(tblInkomsten8[FEB]))</f>
        <v/>
      </c>
      <c r="E7" s="27" t="str">
        <f>IF(COUNT(tblInkomsten8[MRT])=0,"",SUM(tblInkomsten8[MRT]))</f>
        <v/>
      </c>
      <c r="F7" s="27" t="str">
        <f>IF(COUNT(tblInkomsten8[APR])=0,"",SUM(tblInkomsten8[APR]))</f>
        <v/>
      </c>
      <c r="G7" s="27" t="str">
        <f>IF(COUNT(tblInkomsten8[MEI])=0,"",SUM(tblInkomsten8[MEI]))</f>
        <v/>
      </c>
      <c r="H7" s="27" t="str">
        <f>IF(COUNT(tblInkomsten8[JUN])=0,"",SUM(tblInkomsten8[JUN]))</f>
        <v/>
      </c>
      <c r="I7" s="27" t="str">
        <f>IF(COUNT(tblInkomsten8[JUL])=0,"",SUM(tblInkomsten8[JUL]))</f>
        <v/>
      </c>
      <c r="J7" s="27" t="str">
        <f>IF(COUNT(tblInkomsten8[AUG])=0,"",SUM(tblInkomsten8[AUG]))</f>
        <v/>
      </c>
      <c r="K7" s="27" t="str">
        <f>IF(COUNT(tblInkomsten8[SEP])=0,"",SUM(tblInkomsten8[SEP]))</f>
        <v/>
      </c>
      <c r="L7" s="27" t="str">
        <f>IF(COUNT(tblInkomsten8[OKT])=0,"",SUM(tblInkomsten8[OKT]))</f>
        <v/>
      </c>
      <c r="M7" s="27" t="str">
        <f>IF(COUNT(tblInkomsten8[NOV])=0,"",SUM(tblInkomsten8[NOV]))</f>
        <v/>
      </c>
      <c r="N7" s="27" t="str">
        <f>IF(COUNT(tblInkomsten8[DEC])=0,"",SUM(tblInkomsten8[DEC]))</f>
        <v/>
      </c>
      <c r="O7" s="28">
        <f>SUM(C7:N7)</f>
        <v>0</v>
      </c>
      <c r="P7" s="29" t="str">
        <f>IFERROR(AVERAGE(C7:N7),"")</f>
        <v/>
      </c>
      <c r="S7" s="2">
        <v>26</v>
      </c>
    </row>
    <row r="8" spans="1:19" ht="21" customHeight="1">
      <c r="A8" s="1"/>
      <c r="B8" s="21" t="s">
        <v>3</v>
      </c>
      <c r="C8" s="39" t="str">
        <f>IF(COUNT(Gezinsbudget2021!$C$15:$C$55)=0,"",SUM(Gezinsbudget2021!$C$15:$C$55))</f>
        <v/>
      </c>
      <c r="D8" s="39" t="str">
        <f>IF(COUNT(Gezinsbudget2021!$D$15:$D$55)=0,"",SUM(Gezinsbudget2021!$D$15:$D$55))</f>
        <v/>
      </c>
      <c r="E8" s="39" t="str">
        <f>IF(COUNT(Gezinsbudget2021!$E$15:$E$55)=0,"",SUM(Gezinsbudget2021!$E$15:$E$55))</f>
        <v/>
      </c>
      <c r="F8" s="39" t="str">
        <f>IF(COUNT(Gezinsbudget2021!$F$15:$F$55)=0,"",SUM(Gezinsbudget2021!$F$15:$F$55))</f>
        <v/>
      </c>
      <c r="G8" s="39" t="str">
        <f>IF(COUNT(Gezinsbudget2021!$G$15:$G$55)=0,"",SUM(Gezinsbudget2021!$G$15:$G$55))</f>
        <v/>
      </c>
      <c r="H8" s="39" t="str">
        <f>IF(COUNT(Gezinsbudget2021!$H$15:$H$55)=0,"",SUM(Gezinsbudget2021!$H$15:$H$55))</f>
        <v/>
      </c>
      <c r="I8" s="39" t="str">
        <f>IF(COUNT(Gezinsbudget2021!$I$15:$I$55)=0,"",SUM(Gezinsbudget2021!$I$15:$I$55))</f>
        <v/>
      </c>
      <c r="J8" s="39" t="str">
        <f>IF(COUNT(Gezinsbudget2021!$J$15:$J$55)=0,"",SUM(Gezinsbudget2021!$J$15:$J$55))</f>
        <v/>
      </c>
      <c r="K8" s="39" t="str">
        <f>IF(COUNT(Gezinsbudget2021!$K$15:$K$55)=0,"",SUM(Gezinsbudget2021!$K$15:$K$55))</f>
        <v/>
      </c>
      <c r="L8" s="39" t="str">
        <f>IF(COUNT(Gezinsbudget2021!$L$15:$L$55)=0,"",SUM(Gezinsbudget2021!$L$15:$L$55))</f>
        <v/>
      </c>
      <c r="M8" s="39" t="str">
        <f>IF(COUNT(Gezinsbudget2021!$M$15:$M$55)=0,"",SUM(Gezinsbudget2021!$M$15:$M$55))</f>
        <v/>
      </c>
      <c r="N8" s="39" t="str">
        <f>IF(COUNT(Gezinsbudget2021!$N$15:$N$55)=0,"",SUM(Gezinsbudget2021!$N$15:$N$55))</f>
        <v/>
      </c>
      <c r="O8" s="40">
        <f>SUM(C8:N8)</f>
        <v>0</v>
      </c>
      <c r="P8" s="41" t="str">
        <f>IFERROR(AVERAGE(C8:N8),"")</f>
        <v/>
      </c>
    </row>
    <row r="9" spans="1:19" ht="21" customHeight="1">
      <c r="A9" s="1"/>
      <c r="B9" s="21" t="s">
        <v>4</v>
      </c>
      <c r="C9" s="30" t="str">
        <f>IFERROR(IF(COUNT(tblInkomsten8[JAN])=0,"",C7-C8),"")</f>
        <v/>
      </c>
      <c r="D9" s="30" t="str">
        <f>IFERROR(IF(COUNT(tblInkomsten8[FEB])=0,"",D7-D8),"")</f>
        <v/>
      </c>
      <c r="E9" s="30" t="str">
        <f>IFERROR(IF(COUNT(tblInkomsten8[MRT])=0,"",E7-E8),"")</f>
        <v/>
      </c>
      <c r="F9" s="30" t="str">
        <f>IFERROR(IF(COUNT(tblInkomsten8[APR])=0,"",F7-F8),"")</f>
        <v/>
      </c>
      <c r="G9" s="30" t="str">
        <f>IFERROR(IF(COUNT(tblInkomsten8[MEI])=0,"",G7-G8),"")</f>
        <v/>
      </c>
      <c r="H9" s="30" t="str">
        <f>IFERROR(IF(COUNT(tblInkomsten8[JUN])=0,"",H7-H8),"")</f>
        <v/>
      </c>
      <c r="I9" s="30" t="str">
        <f>IFERROR(IF(COUNT(tblInkomsten8[JUL])=0,"",I7-I8),"")</f>
        <v/>
      </c>
      <c r="J9" s="30" t="str">
        <f>IFERROR(IF(COUNT(tblInkomsten8[AUG])=0,"",J7-J8),"")</f>
        <v/>
      </c>
      <c r="K9" s="30" t="str">
        <f>IFERROR(IF(COUNT(tblInkomsten8[SEP])=0,"",K7-K8),"")</f>
        <v/>
      </c>
      <c r="L9" s="30" t="str">
        <f>IFERROR(IF(COUNT(tblInkomsten8[OKT])=0,"",L7-L8),"")</f>
        <v/>
      </c>
      <c r="M9" s="30" t="str">
        <f>IFERROR(IF(COUNT(tblInkomsten8[NOV])=0,"",M7-M8),"")</f>
        <v/>
      </c>
      <c r="N9" s="30" t="str">
        <f>IFERROR(IF(COUNT(tblInkomsten8[DEC])=0,"",N7-N8),"")</f>
        <v/>
      </c>
      <c r="O9" s="31">
        <f>SUM(C9:N9)</f>
        <v>0</v>
      </c>
      <c r="P9" s="32" t="str">
        <f>IFERROR(AVERAGE(C9:N9),"")</f>
        <v/>
      </c>
    </row>
    <row r="10" spans="1:19" s="3" customFormat="1" ht="21" customHeight="1">
      <c r="B10" s="23" t="s">
        <v>5</v>
      </c>
      <c r="C10" s="33" t="s">
        <v>11</v>
      </c>
      <c r="D10" s="33" t="s">
        <v>12</v>
      </c>
      <c r="E10" s="33" t="s">
        <v>14</v>
      </c>
      <c r="F10" s="33" t="s">
        <v>15</v>
      </c>
      <c r="G10" s="33" t="s">
        <v>16</v>
      </c>
      <c r="H10" s="33" t="s">
        <v>17</v>
      </c>
      <c r="I10" s="33" t="s">
        <v>18</v>
      </c>
      <c r="J10" s="33" t="s">
        <v>19</v>
      </c>
      <c r="K10" s="33" t="s">
        <v>20</v>
      </c>
      <c r="L10" s="33" t="s">
        <v>21</v>
      </c>
      <c r="M10" s="33" t="s">
        <v>22</v>
      </c>
      <c r="N10" s="33" t="s">
        <v>23</v>
      </c>
      <c r="O10" s="34" t="s">
        <v>39</v>
      </c>
      <c r="P10" s="35" t="s">
        <v>24</v>
      </c>
    </row>
    <row r="11" spans="1:19" s="3" customFormat="1" ht="21" customHeight="1">
      <c r="A11" s="4"/>
      <c r="B11" s="22" t="s">
        <v>6</v>
      </c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7">
        <f>SUM(tblInkomsten8[[#This Row],[JAN]:[DEC]])</f>
        <v>0</v>
      </c>
      <c r="P11" s="38" t="str">
        <f>IFERROR(AVERAGE(tblInkomsten8[[#This Row],[JAN]:[DEC]]),"")</f>
        <v/>
      </c>
    </row>
    <row r="12" spans="1:19" ht="21" customHeight="1">
      <c r="A12" s="1"/>
      <c r="B12" s="22" t="s">
        <v>45</v>
      </c>
      <c r="C12" s="36" t="s">
        <v>25</v>
      </c>
      <c r="D12" s="36" t="s">
        <v>25</v>
      </c>
      <c r="E12" s="36" t="s">
        <v>25</v>
      </c>
      <c r="F12" s="36" t="s">
        <v>25</v>
      </c>
      <c r="G12" s="36" t="s">
        <v>25</v>
      </c>
      <c r="H12" s="36" t="s">
        <v>25</v>
      </c>
      <c r="I12" s="36" t="s">
        <v>25</v>
      </c>
      <c r="J12" s="36" t="s">
        <v>25</v>
      </c>
      <c r="K12" s="36" t="s">
        <v>25</v>
      </c>
      <c r="L12" s="36" t="s">
        <v>25</v>
      </c>
      <c r="M12" s="36" t="s">
        <v>25</v>
      </c>
      <c r="N12" s="36" t="s">
        <v>25</v>
      </c>
      <c r="O12" s="37" t="s">
        <v>25</v>
      </c>
      <c r="P12" s="38" t="str">
        <f>IFERROR(AVERAGE(tblInkomsten8[[#This Row],[JAN]:[DEC]]),"")</f>
        <v/>
      </c>
    </row>
    <row r="13" spans="1:19" ht="21" customHeight="1">
      <c r="A13" s="1"/>
      <c r="B13" s="22" t="s">
        <v>46</v>
      </c>
      <c r="C13" s="36" t="s">
        <v>25</v>
      </c>
      <c r="D13" s="36" t="s">
        <v>25</v>
      </c>
      <c r="E13" s="36" t="s">
        <v>25</v>
      </c>
      <c r="F13" s="36" t="s">
        <v>25</v>
      </c>
      <c r="G13" s="36" t="s">
        <v>25</v>
      </c>
      <c r="H13" s="36" t="s">
        <v>25</v>
      </c>
      <c r="I13" s="36" t="s">
        <v>25</v>
      </c>
      <c r="J13" s="36" t="s">
        <v>25</v>
      </c>
      <c r="K13" s="36" t="s">
        <v>25</v>
      </c>
      <c r="L13" s="36" t="s">
        <v>25</v>
      </c>
      <c r="M13" s="36" t="s">
        <v>25</v>
      </c>
      <c r="N13" s="36" t="s">
        <v>25</v>
      </c>
      <c r="O13" s="37" t="s">
        <v>25</v>
      </c>
      <c r="P13" s="38" t="str">
        <f>IFERROR(AVERAGE(tblInkomsten8[[#This Row],[JAN]:[DEC]]),"")</f>
        <v/>
      </c>
    </row>
    <row r="14" spans="1:19" ht="21" customHeight="1">
      <c r="A14" s="1"/>
      <c r="B14" s="24" t="s">
        <v>3</v>
      </c>
      <c r="C14" s="26" t="s">
        <v>11</v>
      </c>
      <c r="D14" s="26" t="s">
        <v>12</v>
      </c>
      <c r="E14" s="26" t="s">
        <v>14</v>
      </c>
      <c r="F14" s="26" t="s">
        <v>15</v>
      </c>
      <c r="G14" s="26" t="s">
        <v>16</v>
      </c>
      <c r="H14" s="26" t="s">
        <v>17</v>
      </c>
      <c r="I14" s="26" t="s">
        <v>18</v>
      </c>
      <c r="J14" s="26" t="s">
        <v>19</v>
      </c>
      <c r="K14" s="26" t="s">
        <v>20</v>
      </c>
      <c r="L14" s="26" t="s">
        <v>21</v>
      </c>
      <c r="M14" s="26" t="s">
        <v>22</v>
      </c>
      <c r="N14" s="26" t="s">
        <v>23</v>
      </c>
      <c r="O14" s="26" t="s">
        <v>39</v>
      </c>
      <c r="P14" s="75" t="s">
        <v>24</v>
      </c>
    </row>
    <row r="15" spans="1:19" ht="21" customHeight="1">
      <c r="A15" s="1"/>
      <c r="B15" s="42" t="s">
        <v>7</v>
      </c>
      <c r="C15" s="76"/>
      <c r="D15" s="76"/>
      <c r="E15" s="76"/>
      <c r="F15" s="76"/>
      <c r="G15" s="76"/>
      <c r="H15" s="76"/>
      <c r="I15" s="76"/>
      <c r="J15" s="76"/>
      <c r="K15" s="76"/>
      <c r="L15" s="76"/>
      <c r="M15" s="76"/>
      <c r="N15" s="76"/>
      <c r="O15" s="76" t="str">
        <f>IF(SUM(C15:N15)&gt;0,SUM($C15:N15),"")</f>
        <v/>
      </c>
      <c r="P15" s="77" t="str">
        <f>IF(SUM(C15:N15)&gt;0,AVERAGE($C15:$N15),"")</f>
        <v/>
      </c>
    </row>
    <row r="16" spans="1:19" ht="21" customHeight="1">
      <c r="A16" s="1"/>
      <c r="B16" s="42" t="s">
        <v>40</v>
      </c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  <c r="O16" s="76" t="str">
        <f>IF(SUM(C16:N16)&gt;0,SUM($C16:N16),"")</f>
        <v/>
      </c>
      <c r="P16" s="77" t="str">
        <f t="shared" ref="P16:P65" si="0">IF(SUM(C16:N16)&gt;0,AVERAGE($C16:$N16),"")</f>
        <v/>
      </c>
    </row>
    <row r="17" spans="1:16" ht="21" customHeight="1">
      <c r="A17" s="1"/>
      <c r="B17" s="42" t="s">
        <v>35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76"/>
      <c r="N17" s="76"/>
      <c r="O17" s="76" t="str">
        <f>IF(SUM(C17:N17)&gt;0,SUM($C17:N17),"")</f>
        <v/>
      </c>
      <c r="P17" s="77" t="str">
        <f t="shared" si="0"/>
        <v/>
      </c>
    </row>
    <row r="18" spans="1:16" ht="21" customHeight="1">
      <c r="A18" s="1"/>
      <c r="B18" s="42" t="s">
        <v>34</v>
      </c>
      <c r="C18" s="76"/>
      <c r="D18" s="76"/>
      <c r="E18" s="76"/>
      <c r="F18" s="76"/>
      <c r="G18" s="76"/>
      <c r="H18" s="76"/>
      <c r="I18" s="76"/>
      <c r="J18" s="76"/>
      <c r="K18" s="76"/>
      <c r="L18" s="76"/>
      <c r="M18" s="76"/>
      <c r="N18" s="76"/>
      <c r="O18" s="76" t="str">
        <f>IF(SUM(C18:N18)&gt;0,SUM($C18:N18),"")</f>
        <v/>
      </c>
      <c r="P18" s="77" t="str">
        <f t="shared" si="0"/>
        <v/>
      </c>
    </row>
    <row r="19" spans="1:16" ht="21" customHeight="1">
      <c r="A19" s="1"/>
      <c r="B19" s="42" t="s">
        <v>44</v>
      </c>
      <c r="C19" s="76"/>
      <c r="D19" s="76"/>
      <c r="E19" s="76"/>
      <c r="F19" s="76"/>
      <c r="G19" s="76"/>
      <c r="H19" s="76"/>
      <c r="I19" s="76"/>
      <c r="J19" s="76"/>
      <c r="K19" s="76"/>
      <c r="L19" s="76"/>
      <c r="M19" s="76"/>
      <c r="N19" s="76"/>
      <c r="O19" s="76" t="str">
        <f>IF(SUM(C19:N19)&gt;0,SUM($C19:N19),"")</f>
        <v/>
      </c>
      <c r="P19" s="77" t="str">
        <f t="shared" si="0"/>
        <v/>
      </c>
    </row>
    <row r="20" spans="1:16" ht="21" customHeight="1">
      <c r="A20" s="1"/>
      <c r="B20" s="42" t="s">
        <v>76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M20" s="76"/>
      <c r="N20" s="76"/>
      <c r="O20" s="76" t="str">
        <f>IF(SUM(C20:N20)&gt;0,SUM($C20:N20),"")</f>
        <v/>
      </c>
      <c r="P20" s="77" t="str">
        <f t="shared" si="0"/>
        <v/>
      </c>
    </row>
    <row r="21" spans="1:16" ht="21" customHeight="1">
      <c r="A21" s="1"/>
      <c r="B21" s="42" t="s">
        <v>38</v>
      </c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  <c r="O21" s="76" t="str">
        <f>IF(SUM(C21:N21)&gt;0,SUM($C21:N21),"")</f>
        <v/>
      </c>
      <c r="P21" s="77" t="str">
        <f t="shared" si="0"/>
        <v/>
      </c>
    </row>
    <row r="22" spans="1:16" ht="21" customHeight="1">
      <c r="A22" s="1"/>
      <c r="B22" s="42" t="s">
        <v>27</v>
      </c>
      <c r="C22" s="76"/>
      <c r="D22" s="76"/>
      <c r="E22" s="76"/>
      <c r="F22" s="76"/>
      <c r="G22" s="76"/>
      <c r="H22" s="76"/>
      <c r="I22" s="76"/>
      <c r="J22" s="76"/>
      <c r="K22" s="76"/>
      <c r="L22" s="76"/>
      <c r="M22" s="76"/>
      <c r="N22" s="76"/>
      <c r="O22" s="76" t="str">
        <f>IF(SUM(C22:N22)&gt;0,SUM($C22:N22),"")</f>
        <v/>
      </c>
      <c r="P22" s="77" t="str">
        <f t="shared" si="0"/>
        <v/>
      </c>
    </row>
    <row r="23" spans="1:16" ht="21" customHeight="1">
      <c r="A23" s="1"/>
      <c r="B23" s="42" t="s">
        <v>9</v>
      </c>
      <c r="C23" s="76"/>
      <c r="D23" s="76"/>
      <c r="E23" s="76"/>
      <c r="F23" s="76"/>
      <c r="G23" s="76"/>
      <c r="H23" s="76"/>
      <c r="I23" s="76"/>
      <c r="J23" s="76"/>
      <c r="K23" s="76"/>
      <c r="L23" s="76"/>
      <c r="M23" s="76"/>
      <c r="N23" s="76"/>
      <c r="O23" s="76" t="str">
        <f>IF(SUM(C23:N23)&gt;0,SUM($C23:N23),"")</f>
        <v/>
      </c>
      <c r="P23" s="77" t="str">
        <f t="shared" si="0"/>
        <v/>
      </c>
    </row>
    <row r="24" spans="1:16" ht="21" customHeight="1">
      <c r="A24" s="1"/>
      <c r="B24" s="42" t="s">
        <v>77</v>
      </c>
      <c r="C24" s="76"/>
      <c r="D24" s="76"/>
      <c r="E24" s="76"/>
      <c r="F24" s="76"/>
      <c r="G24" s="76"/>
      <c r="H24" s="76"/>
      <c r="I24" s="76"/>
      <c r="J24" s="76"/>
      <c r="K24" s="76"/>
      <c r="L24" s="76"/>
      <c r="M24" s="76"/>
      <c r="N24" s="76"/>
      <c r="O24" s="76" t="str">
        <f>IF(SUM(C24:N24)&gt;0,SUM($C24:N24),"")</f>
        <v/>
      </c>
      <c r="P24" s="77" t="str">
        <f t="shared" si="0"/>
        <v/>
      </c>
    </row>
    <row r="25" spans="1:16" ht="21" customHeight="1">
      <c r="A25" s="1"/>
      <c r="B25" s="42" t="s">
        <v>28</v>
      </c>
      <c r="C25" s="76"/>
      <c r="D25" s="76"/>
      <c r="E25" s="76"/>
      <c r="F25" s="76"/>
      <c r="G25" s="76"/>
      <c r="H25" s="76"/>
      <c r="I25" s="76"/>
      <c r="J25" s="76"/>
      <c r="K25" s="76"/>
      <c r="L25" s="76"/>
      <c r="M25" s="76"/>
      <c r="N25" s="76"/>
      <c r="O25" s="76" t="str">
        <f>IF(SUM(C25:N25)&gt;0,SUM($C25:N25),"")</f>
        <v/>
      </c>
      <c r="P25" s="77" t="str">
        <f t="shared" si="0"/>
        <v/>
      </c>
    </row>
    <row r="26" spans="1:16" ht="21" customHeight="1">
      <c r="A26" s="1"/>
      <c r="B26" s="42" t="s">
        <v>29</v>
      </c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  <c r="O26" s="76" t="str">
        <f>IF(SUM(C26:N26)&gt;0,SUM($C26:N26),"")</f>
        <v/>
      </c>
      <c r="P26" s="77" t="str">
        <f t="shared" si="0"/>
        <v/>
      </c>
    </row>
    <row r="27" spans="1:16" ht="21" customHeight="1">
      <c r="A27" s="1"/>
      <c r="B27" s="42" t="s">
        <v>30</v>
      </c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 t="str">
        <f>IF(SUM(C27:N27)&gt;0,SUM($C27:N27),"")</f>
        <v/>
      </c>
      <c r="P27" s="77" t="str">
        <f t="shared" si="0"/>
        <v/>
      </c>
    </row>
    <row r="28" spans="1:16" ht="21" customHeight="1">
      <c r="B28" s="42" t="s">
        <v>31</v>
      </c>
      <c r="C28" s="76"/>
      <c r="D28" s="76"/>
      <c r="E28" s="76"/>
      <c r="F28" s="76"/>
      <c r="G28" s="76"/>
      <c r="H28" s="76"/>
      <c r="I28" s="76"/>
      <c r="J28" s="76"/>
      <c r="K28" s="76"/>
      <c r="L28" s="76"/>
      <c r="M28" s="76"/>
      <c r="N28" s="76"/>
      <c r="O28" s="76" t="str">
        <f>IF(SUM(C28:N28)&gt;0,SUM($C28:N28),"")</f>
        <v/>
      </c>
      <c r="P28" s="77" t="str">
        <f t="shared" si="0"/>
        <v/>
      </c>
    </row>
    <row r="29" spans="1:16" ht="21" customHeight="1">
      <c r="A29" s="1"/>
      <c r="B29" s="42" t="s">
        <v>32</v>
      </c>
      <c r="C29" s="76"/>
      <c r="D29" s="76"/>
      <c r="E29" s="76"/>
      <c r="F29" s="76"/>
      <c r="G29" s="76"/>
      <c r="H29" s="76"/>
      <c r="I29" s="76"/>
      <c r="J29" s="76"/>
      <c r="K29" s="76"/>
      <c r="L29" s="76"/>
      <c r="M29" s="76"/>
      <c r="N29" s="76"/>
      <c r="O29" s="76" t="str">
        <f>IF(SUM(C29:N29)&gt;0,SUM($C29:N29),"")</f>
        <v/>
      </c>
      <c r="P29" s="77" t="str">
        <f t="shared" si="0"/>
        <v/>
      </c>
    </row>
    <row r="30" spans="1:16" ht="21" customHeight="1">
      <c r="B30" s="42" t="s">
        <v>33</v>
      </c>
      <c r="C30" s="76"/>
      <c r="D30" s="76"/>
      <c r="E30" s="76"/>
      <c r="F30" s="76"/>
      <c r="G30" s="76"/>
      <c r="H30" s="76"/>
      <c r="I30" s="76"/>
      <c r="J30" s="76"/>
      <c r="K30" s="76"/>
      <c r="L30" s="76"/>
      <c r="M30" s="76"/>
      <c r="N30" s="76"/>
      <c r="O30" s="76" t="str">
        <f>IF(SUM(C30:N30)&gt;0,SUM($C30:N30),"")</f>
        <v/>
      </c>
      <c r="P30" s="77" t="str">
        <f t="shared" si="0"/>
        <v/>
      </c>
    </row>
    <row r="31" spans="1:16" ht="21" customHeight="1">
      <c r="B31" s="42" t="s">
        <v>37</v>
      </c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  <c r="O31" s="76" t="str">
        <f>IF(SUM(C31:N31)&gt;0,SUM($C31:N31),"")</f>
        <v/>
      </c>
      <c r="P31" s="77" t="str">
        <f t="shared" si="0"/>
        <v/>
      </c>
    </row>
    <row r="32" spans="1:16" ht="21" customHeight="1">
      <c r="B32" s="42" t="s">
        <v>10</v>
      </c>
      <c r="C32" s="76"/>
      <c r="D32" s="76"/>
      <c r="E32" s="76"/>
      <c r="F32" s="76"/>
      <c r="G32" s="76"/>
      <c r="H32" s="76"/>
      <c r="I32" s="76"/>
      <c r="J32" s="76"/>
      <c r="K32" s="76"/>
      <c r="L32" s="76"/>
      <c r="M32" s="76"/>
      <c r="N32" s="76"/>
      <c r="O32" s="76" t="str">
        <f>IF(SUM(C32:N32)&gt;0,SUM($C32:N32),"")</f>
        <v/>
      </c>
      <c r="P32" s="77" t="str">
        <f t="shared" si="0"/>
        <v/>
      </c>
    </row>
    <row r="33" spans="2:16" ht="21" customHeight="1">
      <c r="B33" s="42" t="s">
        <v>41</v>
      </c>
      <c r="C33" s="76"/>
      <c r="D33" s="76"/>
      <c r="E33" s="76"/>
      <c r="F33" s="76"/>
      <c r="G33" s="76"/>
      <c r="H33" s="76"/>
      <c r="I33" s="76"/>
      <c r="J33" s="76"/>
      <c r="K33" s="76"/>
      <c r="L33" s="76"/>
      <c r="M33" s="76"/>
      <c r="N33" s="76"/>
      <c r="O33" s="76" t="str">
        <f>IF(SUM(C33:N33)&gt;0,SUM($C33:N33),"")</f>
        <v/>
      </c>
      <c r="P33" s="77" t="str">
        <f t="shared" si="0"/>
        <v/>
      </c>
    </row>
    <row r="34" spans="2:16" ht="21" customHeight="1">
      <c r="B34" s="42" t="s">
        <v>42</v>
      </c>
      <c r="C34" s="76"/>
      <c r="D34" s="76"/>
      <c r="E34" s="76"/>
      <c r="F34" s="76"/>
      <c r="G34" s="76"/>
      <c r="H34" s="76"/>
      <c r="I34" s="43"/>
      <c r="J34" s="76"/>
      <c r="K34" s="76"/>
      <c r="L34" s="76"/>
      <c r="M34" s="76"/>
      <c r="N34" s="76"/>
      <c r="O34" s="76" t="str">
        <f>IF(SUM(C34:N34)&gt;0,SUM($C34:N34),"")</f>
        <v/>
      </c>
      <c r="P34" s="77" t="str">
        <f t="shared" si="0"/>
        <v/>
      </c>
    </row>
    <row r="35" spans="2:16" ht="21" customHeight="1">
      <c r="B35" s="42" t="s">
        <v>70</v>
      </c>
      <c r="C35" s="76"/>
      <c r="D35" s="76"/>
      <c r="E35" s="76"/>
      <c r="F35" s="76"/>
      <c r="G35" s="76"/>
      <c r="H35" s="76"/>
      <c r="I35" s="76"/>
      <c r="J35" s="76"/>
      <c r="K35" s="76"/>
      <c r="L35" s="76"/>
      <c r="M35" s="76"/>
      <c r="N35" s="76"/>
      <c r="O35" s="76" t="str">
        <f>IF(SUM(C35:N35)&gt;0,SUM($C35:N35),"")</f>
        <v/>
      </c>
      <c r="P35" s="77" t="str">
        <f t="shared" si="0"/>
        <v/>
      </c>
    </row>
    <row r="36" spans="2:16" ht="21" customHeight="1">
      <c r="B36" s="42" t="s">
        <v>43</v>
      </c>
      <c r="C36" s="76"/>
      <c r="D36" s="76"/>
      <c r="E36" s="76"/>
      <c r="F36" s="76"/>
      <c r="G36" s="76"/>
      <c r="H36" s="76"/>
      <c r="I36" s="76"/>
      <c r="J36" s="76"/>
      <c r="K36" s="76"/>
      <c r="L36" s="76"/>
      <c r="M36" s="76"/>
      <c r="N36" s="76"/>
      <c r="O36" s="76" t="str">
        <f>IF(SUM(C36:N36)&gt;0,SUM($C36:N36),"")</f>
        <v/>
      </c>
      <c r="P36" s="77" t="str">
        <f t="shared" si="0"/>
        <v/>
      </c>
    </row>
    <row r="37" spans="2:16" ht="21" customHeight="1">
      <c r="B37" s="42" t="s">
        <v>47</v>
      </c>
      <c r="C37" s="43"/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76" t="str">
        <f>IF(SUM(C37:N37)&gt;0,SUM($C37:N37),"")</f>
        <v/>
      </c>
      <c r="P37" s="77" t="str">
        <f t="shared" si="0"/>
        <v/>
      </c>
    </row>
    <row r="38" spans="2:16" ht="21" customHeight="1">
      <c r="B38" s="42" t="s">
        <v>58</v>
      </c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76" t="str">
        <f>IF(SUM(C38:N38)&gt;0,SUM($C38:N38),"")</f>
        <v/>
      </c>
      <c r="P38" s="77" t="str">
        <f t="shared" si="0"/>
        <v/>
      </c>
    </row>
    <row r="39" spans="2:16" ht="21" customHeight="1">
      <c r="B39" s="42" t="s">
        <v>75</v>
      </c>
      <c r="C39" s="43"/>
      <c r="D39" s="43"/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76" t="str">
        <f>IF(SUM(C39:N39)&gt;0,SUM($C39:N39),"")</f>
        <v/>
      </c>
      <c r="P39" s="77" t="str">
        <f t="shared" si="0"/>
        <v/>
      </c>
    </row>
    <row r="40" spans="2:16" ht="21" customHeight="1">
      <c r="B40" s="42" t="s">
        <v>80</v>
      </c>
      <c r="C40" s="43"/>
      <c r="D40" s="43"/>
      <c r="E40" s="43"/>
      <c r="F40" s="43"/>
      <c r="G40" s="43"/>
      <c r="H40" s="43"/>
      <c r="I40" s="43"/>
      <c r="J40" s="43"/>
      <c r="K40" s="43"/>
      <c r="L40" s="43"/>
      <c r="M40" s="43"/>
      <c r="N40" s="43"/>
      <c r="O40" s="76" t="str">
        <f>IF(SUM(C40:N40)&gt;0,SUM($C40:N40),"")</f>
        <v/>
      </c>
      <c r="P40" s="77" t="str">
        <f t="shared" si="0"/>
        <v/>
      </c>
    </row>
    <row r="41" spans="2:16" ht="21" customHeight="1">
      <c r="B41" s="42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76" t="str">
        <f>IF(SUM(C41:N41)&gt;0,SUM($C41:N41),"")</f>
        <v/>
      </c>
      <c r="P41" s="77" t="str">
        <f t="shared" si="0"/>
        <v/>
      </c>
    </row>
    <row r="42" spans="2:16" ht="21" customHeight="1">
      <c r="B42" s="42"/>
      <c r="C42" s="43"/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76" t="str">
        <f>IF(SUM(C42:N42)&gt;0,SUM($C42:N42),"")</f>
        <v/>
      </c>
      <c r="P42" s="77" t="str">
        <f t="shared" si="0"/>
        <v/>
      </c>
    </row>
    <row r="43" spans="2:16" ht="21" customHeight="1">
      <c r="B43" s="42"/>
      <c r="C43" s="43"/>
      <c r="D43" s="43"/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76" t="str">
        <f>IF(SUM(C43:N43)&gt;0,SUM($C43:N43),"")</f>
        <v/>
      </c>
      <c r="P43" s="77" t="str">
        <f t="shared" si="0"/>
        <v/>
      </c>
    </row>
    <row r="44" spans="2:16" ht="21" customHeight="1">
      <c r="B44" s="42"/>
      <c r="C44" s="43"/>
      <c r="D44" s="43"/>
      <c r="E44" s="43"/>
      <c r="F44" s="43"/>
      <c r="G44" s="43"/>
      <c r="H44" s="43"/>
      <c r="I44" s="43"/>
      <c r="J44" s="43"/>
      <c r="K44" s="43"/>
      <c r="L44" s="43"/>
      <c r="M44" s="43"/>
      <c r="N44" s="43"/>
      <c r="O44" s="76" t="str">
        <f>IF(SUM(C44:N44)&gt;0,SUM($C44:N44),"")</f>
        <v/>
      </c>
      <c r="P44" s="77" t="str">
        <f t="shared" si="0"/>
        <v/>
      </c>
    </row>
    <row r="45" spans="2:16" ht="21" customHeight="1">
      <c r="B45" s="42"/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76" t="str">
        <f>IF(SUM(C45:N45)&gt;0,SUM($C45:N45),"")</f>
        <v/>
      </c>
      <c r="P45" s="77" t="str">
        <f t="shared" si="0"/>
        <v/>
      </c>
    </row>
    <row r="46" spans="2:16" ht="21" customHeight="1">
      <c r="B46" s="42"/>
      <c r="C46" s="43"/>
      <c r="D46" s="43"/>
      <c r="E46" s="43"/>
      <c r="F46" s="43"/>
      <c r="G46" s="43"/>
      <c r="H46" s="43"/>
      <c r="I46" s="43"/>
      <c r="J46" s="43"/>
      <c r="K46" s="43"/>
      <c r="L46" s="43"/>
      <c r="M46" s="43"/>
      <c r="N46" s="43"/>
      <c r="O46" s="76" t="str">
        <f>IF(SUM(C46:N46)&gt;0,SUM($C46:N46),"")</f>
        <v/>
      </c>
      <c r="P46" s="77" t="str">
        <f t="shared" si="0"/>
        <v/>
      </c>
    </row>
    <row r="47" spans="2:16" ht="21" customHeight="1">
      <c r="B47" s="42"/>
      <c r="C47" s="43"/>
      <c r="D47" s="43"/>
      <c r="E47" s="43"/>
      <c r="F47" s="43"/>
      <c r="G47" s="43"/>
      <c r="H47" s="43"/>
      <c r="I47" s="43"/>
      <c r="J47" s="43"/>
      <c r="K47" s="43"/>
      <c r="L47" s="43"/>
      <c r="M47" s="43"/>
      <c r="N47" s="43"/>
      <c r="O47" s="76" t="str">
        <f>IF(SUM(C47:N47)&gt;0,SUM($C47:N47),"")</f>
        <v/>
      </c>
      <c r="P47" s="77" t="str">
        <f t="shared" si="0"/>
        <v/>
      </c>
    </row>
    <row r="48" spans="2:16" ht="21" customHeight="1">
      <c r="B48" s="42"/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3"/>
      <c r="O48" s="76" t="str">
        <f>IF(SUM(C48:N48)&gt;0,SUM($C48:N48),"")</f>
        <v/>
      </c>
      <c r="P48" s="77" t="str">
        <f t="shared" si="0"/>
        <v/>
      </c>
    </row>
    <row r="49" spans="2:16" ht="21" customHeight="1">
      <c r="B49" s="42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76" t="str">
        <f>IF(SUM(C49:N49)&gt;0,SUM($C49:N49),"")</f>
        <v/>
      </c>
      <c r="P49" s="77" t="str">
        <f t="shared" si="0"/>
        <v/>
      </c>
    </row>
    <row r="50" spans="2:16" ht="21" customHeight="1">
      <c r="B50" s="42"/>
      <c r="C50" s="43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76" t="str">
        <f>IF(SUM(C50:N50)&gt;0,SUM($C50:N50),"")</f>
        <v/>
      </c>
      <c r="P50" s="77" t="str">
        <f t="shared" si="0"/>
        <v/>
      </c>
    </row>
    <row r="51" spans="2:16" ht="21" customHeight="1">
      <c r="B51" s="42"/>
      <c r="C51" s="43"/>
      <c r="D51" s="43"/>
      <c r="E51" s="43"/>
      <c r="F51" s="43"/>
      <c r="G51" s="43"/>
      <c r="H51" s="43"/>
      <c r="I51" s="43"/>
      <c r="J51" s="43"/>
      <c r="K51" s="43"/>
      <c r="L51" s="43"/>
      <c r="M51" s="43"/>
      <c r="N51" s="43"/>
      <c r="O51" s="76" t="str">
        <f>IF(SUM(C51:N51)&gt;0,SUM($C51:N51),"")</f>
        <v/>
      </c>
      <c r="P51" s="77" t="str">
        <f t="shared" si="0"/>
        <v/>
      </c>
    </row>
    <row r="52" spans="2:16" ht="21" customHeight="1">
      <c r="B52" s="42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76" t="str">
        <f>IF(SUM(C52:N52)&gt;0,SUM($C52:N52),"")</f>
        <v/>
      </c>
      <c r="P52" s="77" t="str">
        <f t="shared" si="0"/>
        <v/>
      </c>
    </row>
    <row r="53" spans="2:16" ht="21" customHeight="1">
      <c r="B53" s="42"/>
      <c r="C53" s="43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76" t="str">
        <f>IF(SUM(C53:N53)&gt;0,SUM($C53:N53),"")</f>
        <v/>
      </c>
      <c r="P53" s="77" t="str">
        <f t="shared" si="0"/>
        <v/>
      </c>
    </row>
    <row r="54" spans="2:16" ht="21" customHeight="1">
      <c r="B54" s="42"/>
      <c r="C54" s="43"/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76" t="str">
        <f>IF(SUM(C54:N54)&gt;0,SUM($C54:N54),"")</f>
        <v/>
      </c>
      <c r="P54" s="77" t="str">
        <f t="shared" si="0"/>
        <v/>
      </c>
    </row>
    <row r="55" spans="2:16" ht="21" customHeight="1">
      <c r="B55" s="42"/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76" t="str">
        <f>IF(SUM(C55:N55)&gt;0,SUM($C55:N55),"")</f>
        <v/>
      </c>
      <c r="P55" s="77" t="str">
        <f t="shared" si="0"/>
        <v/>
      </c>
    </row>
    <row r="56" spans="2:16" ht="21" customHeight="1">
      <c r="B56" s="78"/>
      <c r="C56" s="78"/>
      <c r="D56" s="78"/>
      <c r="E56" s="78"/>
      <c r="F56" s="78"/>
      <c r="G56" s="78"/>
      <c r="H56" s="78"/>
      <c r="I56" s="78"/>
      <c r="J56" s="78"/>
      <c r="K56" s="78"/>
      <c r="L56" s="78"/>
      <c r="M56" s="78"/>
      <c r="N56" s="78"/>
      <c r="O56" s="76" t="str">
        <f>IF(SUM(C56:N56)&gt;0,SUM($C56:N56),"")</f>
        <v/>
      </c>
      <c r="P56" s="77" t="str">
        <f t="shared" si="0"/>
        <v/>
      </c>
    </row>
    <row r="57" spans="2:16" ht="21" customHeight="1">
      <c r="B57" s="78"/>
      <c r="C57" s="78"/>
      <c r="D57" s="78"/>
      <c r="E57" s="78"/>
      <c r="F57" s="78"/>
      <c r="G57" s="78"/>
      <c r="H57" s="78"/>
      <c r="I57" s="78"/>
      <c r="J57" s="78"/>
      <c r="K57" s="78"/>
      <c r="L57" s="78"/>
      <c r="M57" s="78"/>
      <c r="N57" s="78"/>
      <c r="O57" s="76" t="str">
        <f>IF(SUM(C57:N57)&gt;0,SUM($C57:N57),"")</f>
        <v/>
      </c>
      <c r="P57" s="77" t="str">
        <f t="shared" si="0"/>
        <v/>
      </c>
    </row>
    <row r="58" spans="2:16" ht="21" customHeight="1">
      <c r="B58" s="78"/>
      <c r="C58" s="78"/>
      <c r="D58" s="78"/>
      <c r="E58" s="78"/>
      <c r="F58" s="78"/>
      <c r="G58" s="78"/>
      <c r="H58" s="78"/>
      <c r="I58" s="78"/>
      <c r="J58" s="78"/>
      <c r="K58" s="78"/>
      <c r="L58" s="78"/>
      <c r="M58" s="78"/>
      <c r="N58" s="78"/>
      <c r="O58" s="76" t="str">
        <f>IF(SUM(C58:N58)&gt;0,SUM($C58:N58),"")</f>
        <v/>
      </c>
      <c r="P58" s="77" t="str">
        <f t="shared" si="0"/>
        <v/>
      </c>
    </row>
    <row r="59" spans="2:16" ht="21" customHeight="1">
      <c r="B59" s="78"/>
      <c r="C59" s="78"/>
      <c r="D59" s="78"/>
      <c r="E59" s="78"/>
      <c r="F59" s="78"/>
      <c r="G59" s="78"/>
      <c r="H59" s="78"/>
      <c r="I59" s="78"/>
      <c r="J59" s="78"/>
      <c r="K59" s="78"/>
      <c r="L59" s="78"/>
      <c r="M59" s="78"/>
      <c r="N59" s="78"/>
      <c r="O59" s="76" t="str">
        <f>IF(SUM(C59:N59)&gt;0,SUM($C59:N59),"")</f>
        <v/>
      </c>
      <c r="P59" s="77" t="str">
        <f t="shared" si="0"/>
        <v/>
      </c>
    </row>
    <row r="60" spans="2:16" ht="21" customHeight="1">
      <c r="B60" s="78"/>
      <c r="C60" s="78"/>
      <c r="D60" s="78"/>
      <c r="E60" s="78"/>
      <c r="F60" s="78"/>
      <c r="G60" s="78"/>
      <c r="H60" s="78"/>
      <c r="I60" s="78"/>
      <c r="J60" s="78"/>
      <c r="K60" s="78"/>
      <c r="L60" s="78"/>
      <c r="M60" s="78"/>
      <c r="N60" s="78"/>
      <c r="O60" s="76" t="str">
        <f>IF(SUM(C60:N60)&gt;0,SUM($C60:N60),"")</f>
        <v/>
      </c>
      <c r="P60" s="77" t="str">
        <f t="shared" si="0"/>
        <v/>
      </c>
    </row>
    <row r="61" spans="2:16" ht="21" customHeight="1">
      <c r="B61" s="78"/>
      <c r="C61" s="78"/>
      <c r="D61" s="78"/>
      <c r="E61" s="78"/>
      <c r="F61" s="78"/>
      <c r="G61" s="78"/>
      <c r="H61" s="78"/>
      <c r="I61" s="78"/>
      <c r="J61" s="78"/>
      <c r="K61" s="78"/>
      <c r="L61" s="78"/>
      <c r="M61" s="78"/>
      <c r="N61" s="78"/>
      <c r="O61" s="76" t="str">
        <f>IF(SUM(C61:N61)&gt;0,SUM($C61:N61),"")</f>
        <v/>
      </c>
      <c r="P61" s="77" t="str">
        <f t="shared" si="0"/>
        <v/>
      </c>
    </row>
    <row r="62" spans="2:16" ht="21" customHeight="1">
      <c r="B62" s="78"/>
      <c r="C62" s="78"/>
      <c r="D62" s="78"/>
      <c r="E62" s="78"/>
      <c r="F62" s="78"/>
      <c r="G62" s="78"/>
      <c r="H62" s="78"/>
      <c r="I62" s="78"/>
      <c r="J62" s="78"/>
      <c r="K62" s="78"/>
      <c r="L62" s="78"/>
      <c r="M62" s="78"/>
      <c r="N62" s="78"/>
      <c r="O62" s="76" t="str">
        <f>IF(SUM(C62:N62)&gt;0,SUM($C62:N62),"")</f>
        <v/>
      </c>
      <c r="P62" s="77" t="str">
        <f t="shared" si="0"/>
        <v/>
      </c>
    </row>
    <row r="63" spans="2:16" ht="21" customHeight="1">
      <c r="B63" s="79"/>
      <c r="C63" s="80"/>
      <c r="D63" s="80"/>
      <c r="E63" s="80"/>
      <c r="F63" s="80"/>
      <c r="G63" s="80"/>
      <c r="H63" s="80"/>
      <c r="I63" s="80"/>
      <c r="J63" s="80"/>
      <c r="K63" s="80"/>
      <c r="L63" s="80"/>
      <c r="M63" s="80"/>
      <c r="N63" s="80"/>
      <c r="O63" s="76" t="str">
        <f>IF(SUM(C63:N63)&gt;0,SUM($C63:N63),"")</f>
        <v/>
      </c>
      <c r="P63" s="77" t="str">
        <f t="shared" si="0"/>
        <v/>
      </c>
    </row>
    <row r="64" spans="2:16" ht="21" customHeight="1">
      <c r="B64" s="79"/>
      <c r="C64" s="80"/>
      <c r="D64" s="80"/>
      <c r="E64" s="80"/>
      <c r="F64" s="80"/>
      <c r="G64" s="80"/>
      <c r="H64" s="80"/>
      <c r="I64" s="80"/>
      <c r="J64" s="80"/>
      <c r="K64" s="80"/>
      <c r="L64" s="80"/>
      <c r="M64" s="80"/>
      <c r="N64" s="80"/>
      <c r="O64" s="76" t="str">
        <f>IF(SUM(C64:N64)&gt;0,SUM($C64:N64),"")</f>
        <v/>
      </c>
      <c r="P64" s="77" t="str">
        <f t="shared" si="0"/>
        <v/>
      </c>
    </row>
    <row r="65" spans="2:16" ht="21" customHeight="1">
      <c r="B65" s="79"/>
      <c r="C65" s="80"/>
      <c r="D65" s="80"/>
      <c r="E65" s="80"/>
      <c r="F65" s="80"/>
      <c r="G65" s="80"/>
      <c r="H65" s="80"/>
      <c r="I65" s="80"/>
      <c r="J65" s="80"/>
      <c r="K65" s="80"/>
      <c r="L65" s="80"/>
      <c r="M65" s="80"/>
      <c r="N65" s="80"/>
      <c r="O65" s="76" t="str">
        <f>IF(SUM(C65:N65)&gt;0,SUM($C65:N65),"")</f>
        <v/>
      </c>
      <c r="P65" s="77" t="str">
        <f t="shared" si="0"/>
        <v/>
      </c>
    </row>
  </sheetData>
  <mergeCells count="2">
    <mergeCell ref="B2:D2"/>
    <mergeCell ref="E2:F2"/>
  </mergeCells>
  <conditionalFormatting sqref="B15:N65">
    <cfRule type="expression" dxfId="106" priority="2">
      <formula>$B15&lt;&gt;""</formula>
    </cfRule>
  </conditionalFormatting>
  <conditionalFormatting sqref="O15:P65">
    <cfRule type="expression" dxfId="105" priority="1">
      <formula>$B15&lt;&gt;""</formula>
    </cfRule>
  </conditionalFormatting>
  <printOptions horizontalCentered="1"/>
  <pageMargins left="0.25" right="0.25" top="0.5" bottom="0.75" header="0.3" footer="0.3"/>
  <pageSetup paperSize="9" fitToHeight="0" orientation="portrait" r:id="rId1"/>
  <headerFooter differentFirst="1">
    <oddFooter>Page &amp;P of &amp;N</oddFooter>
  </headerFooter>
  <drawing r:id="rId2"/>
  <tableParts count="2">
    <tablePart r:id="rId3"/>
    <tablePart r:id="rId4"/>
  </tableParts>
</worksheet>
</file>

<file path=xl/worksheets/sheet5.xml><?xml version="1.0" encoding="utf-8"?>
<worksheet xmlns="http://schemas.openxmlformats.org/spreadsheetml/2006/main" xmlns:r="http://schemas.openxmlformats.org/officeDocument/2006/relationships">
  <sheetPr codeName="Blad5">
    <tabColor theme="4"/>
    <pageSetUpPr autoPageBreaks="0" fitToPage="1"/>
  </sheetPr>
  <dimension ref="A1:Q65"/>
  <sheetViews>
    <sheetView showGridLines="0" zoomScale="75" zoomScaleNormal="75" workbookViewId="0">
      <selection activeCell="M19" sqref="M19"/>
    </sheetView>
  </sheetViews>
  <sheetFormatPr defaultColWidth="9.109375" defaultRowHeight="21" customHeight="1"/>
  <cols>
    <col min="1" max="1" width="2.5546875" style="2" customWidth="1"/>
    <col min="2" max="2" width="28.33203125" style="5" bestFit="1" customWidth="1"/>
    <col min="3" max="3" width="12.5546875" style="19" customWidth="1"/>
    <col min="4" max="14" width="12.5546875" style="19" bestFit="1" customWidth="1"/>
    <col min="15" max="15" width="14.6640625" style="19" bestFit="1" customWidth="1"/>
    <col min="16" max="16" width="37.44140625" style="20" bestFit="1" customWidth="1"/>
    <col min="17" max="17" width="2.5546875" style="2" customWidth="1"/>
    <col min="18" max="16384" width="9.109375" style="2"/>
  </cols>
  <sheetData>
    <row r="1" spans="1:17" ht="13.5" customHeight="1"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6"/>
    </row>
    <row r="2" spans="1:17" ht="141" customHeight="1">
      <c r="A2" s="1"/>
      <c r="B2" s="98" t="s">
        <v>50</v>
      </c>
      <c r="C2" s="98"/>
      <c r="D2" s="98"/>
      <c r="E2" s="99" t="s">
        <v>13</v>
      </c>
      <c r="F2" s="99"/>
      <c r="G2" s="6"/>
      <c r="H2" s="7"/>
      <c r="I2" s="7"/>
      <c r="J2" s="7"/>
      <c r="K2" s="6"/>
      <c r="L2" s="6"/>
      <c r="M2" s="7"/>
      <c r="N2" s="6"/>
      <c r="O2" s="6"/>
      <c r="P2" s="17"/>
      <c r="Q2" s="2" t="s">
        <v>25</v>
      </c>
    </row>
    <row r="3" spans="1:17" ht="15.75" customHeight="1">
      <c r="A3" s="1"/>
      <c r="B3" s="8"/>
      <c r="C3" s="8"/>
      <c r="D3" s="9"/>
      <c r="E3" s="9"/>
      <c r="F3" s="10"/>
      <c r="G3" s="11"/>
      <c r="H3" s="10"/>
      <c r="I3" s="10"/>
      <c r="J3" s="10"/>
      <c r="K3" s="11"/>
      <c r="L3" s="11"/>
      <c r="M3" s="10"/>
      <c r="N3" s="11"/>
      <c r="O3" s="11"/>
      <c r="P3" s="18"/>
    </row>
    <row r="4" spans="1:17" ht="67.5" customHeight="1">
      <c r="A4" s="1"/>
      <c r="B4" s="12" t="s">
        <v>0</v>
      </c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0"/>
      <c r="P4" s="15"/>
    </row>
    <row r="5" spans="1:17" ht="16.5" customHeight="1">
      <c r="A5" s="1"/>
      <c r="B5" s="12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0"/>
      <c r="P5" s="15"/>
    </row>
    <row r="6" spans="1:17" ht="21" customHeight="1">
      <c r="A6" s="1"/>
      <c r="B6" s="24" t="s">
        <v>1</v>
      </c>
      <c r="C6" s="25" t="s">
        <v>11</v>
      </c>
      <c r="D6" s="26" t="s">
        <v>12</v>
      </c>
      <c r="E6" s="26" t="s">
        <v>14</v>
      </c>
      <c r="F6" s="26" t="s">
        <v>15</v>
      </c>
      <c r="G6" s="26" t="s">
        <v>16</v>
      </c>
      <c r="H6" s="26" t="s">
        <v>17</v>
      </c>
      <c r="I6" s="26" t="s">
        <v>18</v>
      </c>
      <c r="J6" s="26" t="s">
        <v>19</v>
      </c>
      <c r="K6" s="26" t="s">
        <v>20</v>
      </c>
      <c r="L6" s="26" t="s">
        <v>21</v>
      </c>
      <c r="M6" s="26" t="s">
        <v>22</v>
      </c>
      <c r="N6" s="26" t="s">
        <v>23</v>
      </c>
      <c r="O6" s="26" t="s">
        <v>39</v>
      </c>
      <c r="P6" s="26" t="s">
        <v>24</v>
      </c>
    </row>
    <row r="7" spans="1:17" ht="21" customHeight="1">
      <c r="A7" s="1"/>
      <c r="B7" s="21" t="s">
        <v>2</v>
      </c>
      <c r="C7" s="27" t="str">
        <f>IF(COUNT(tblInkomsten814[JAN])=0,"",SUM(tblInkomsten814[JAN]))</f>
        <v/>
      </c>
      <c r="D7" s="27" t="str">
        <f>IF(COUNT(tblInkomsten814[FEB])=0,"",SUM(tblInkomsten814[FEB]))</f>
        <v/>
      </c>
      <c r="E7" s="27" t="str">
        <f>IF(COUNT(tblInkomsten814[MRT])=0,"",SUM(tblInkomsten814[MRT]))</f>
        <v/>
      </c>
      <c r="F7" s="27" t="str">
        <f>IF(COUNT(tblInkomsten814[APR])=0,"",SUM(tblInkomsten814[APR]))</f>
        <v/>
      </c>
      <c r="G7" s="27" t="str">
        <f>IF(COUNT(tblInkomsten814[MEI])=0,"",SUM(tblInkomsten814[MEI]))</f>
        <v/>
      </c>
      <c r="H7" s="27" t="str">
        <f>IF(COUNT(tblInkomsten814[JUN])=0,"",SUM(tblInkomsten814[JUN]))</f>
        <v/>
      </c>
      <c r="I7" s="27" t="str">
        <f>IF(COUNT(tblInkomsten814[JUL])=0,"",SUM(tblInkomsten814[JUL]))</f>
        <v/>
      </c>
      <c r="J7" s="27" t="str">
        <f>IF(COUNT(tblInkomsten814[AUG])=0,"",SUM(tblInkomsten814[AUG]))</f>
        <v/>
      </c>
      <c r="K7" s="27" t="str">
        <f>IF(COUNT(tblInkomsten814[SEP])=0,"",SUM(tblInkomsten814[SEP]))</f>
        <v/>
      </c>
      <c r="L7" s="27" t="str">
        <f>IF(COUNT(tblInkomsten814[OKT])=0,"",SUM(tblInkomsten814[OKT]))</f>
        <v/>
      </c>
      <c r="M7" s="27" t="str">
        <f>IF(COUNT(tblInkomsten814[NOV])=0,"",SUM(tblInkomsten814[NOV]))</f>
        <v/>
      </c>
      <c r="N7" s="27" t="str">
        <f>IF(COUNT(tblInkomsten814[DEC])=0,"",SUM(tblInkomsten814[DEC]))</f>
        <v/>
      </c>
      <c r="O7" s="28">
        <f>SUM(C7:N7)</f>
        <v>0</v>
      </c>
      <c r="P7" s="29" t="str">
        <f>IFERROR(AVERAGE(C7:N7),"")</f>
        <v/>
      </c>
    </row>
    <row r="8" spans="1:17" ht="21" customHeight="1">
      <c r="A8" s="1"/>
      <c r="B8" s="21" t="s">
        <v>3</v>
      </c>
      <c r="C8" s="39" t="str">
        <f>IF(COUNT(Gezinsbudget2022!$C$15:$C$55)=0,"",SUM(Gezinsbudget2022!$C$15:$C$55))</f>
        <v/>
      </c>
      <c r="D8" s="39" t="str">
        <f>IF(COUNT(Gezinsbudget2022!$D$15:$D$55)=0,"",SUM(Gezinsbudget2022!$D$15:$D$55))</f>
        <v/>
      </c>
      <c r="E8" s="39" t="str">
        <f>IF(COUNT(Gezinsbudget2022!$E$15:$E$55)=0,"",SUM(Gezinsbudget2022!$E$15:$E$55))</f>
        <v/>
      </c>
      <c r="F8" s="39" t="str">
        <f>IF(COUNT(Gezinsbudget2022!$F$15:$F$55)=0,"",SUM(Gezinsbudget2022!$F$15:$F$55))</f>
        <v/>
      </c>
      <c r="G8" s="39" t="str">
        <f>IF(COUNT(Gezinsbudget2022!$G$15:$G$55)=0,"",SUM(Gezinsbudget2022!$G$15:$G$55))</f>
        <v/>
      </c>
      <c r="H8" s="39" t="str">
        <f>IF(COUNT(Gezinsbudget2022!$H$15:$H$55)=0,"",SUM(Gezinsbudget2022!$H$15:$H$55))</f>
        <v/>
      </c>
      <c r="I8" s="39" t="str">
        <f>IF(COUNT(Gezinsbudget2022!$I$15:$I$55)=0,"",SUM(Gezinsbudget2022!$I$15:$I$55))</f>
        <v/>
      </c>
      <c r="J8" s="39" t="str">
        <f>IF(COUNT(Gezinsbudget2022!$J$15:$J$55)=0,"",SUM(Gezinsbudget2022!$J$15:$J$55))</f>
        <v/>
      </c>
      <c r="K8" s="39" t="str">
        <f>IF(COUNT(Gezinsbudget2022!$K$15:$K$55)=0,"",SUM(Gezinsbudget2022!$K$15:$K$55))</f>
        <v/>
      </c>
      <c r="L8" s="39" t="str">
        <f>IF(COUNT(Gezinsbudget2022!$L$15:$L$55)=0,"",SUM(Gezinsbudget2022!$L$15:$L$55))</f>
        <v/>
      </c>
      <c r="M8" s="39" t="str">
        <f>IF(COUNT(Gezinsbudget2022!$M$15:$M$55)=0,"",SUM(Gezinsbudget2022!$M$15:$M$55))</f>
        <v/>
      </c>
      <c r="N8" s="39" t="str">
        <f>IF(COUNT(Gezinsbudget2022!$N$15:$N$55)=0,"",SUM(Gezinsbudget2022!$N$15:$N$55))</f>
        <v/>
      </c>
      <c r="O8" s="40">
        <f>SUM(C8:N8)</f>
        <v>0</v>
      </c>
      <c r="P8" s="41" t="str">
        <f>IFERROR(AVERAGE(C8:N8),"")</f>
        <v/>
      </c>
    </row>
    <row r="9" spans="1:17" ht="21" customHeight="1">
      <c r="A9" s="1"/>
      <c r="B9" s="21" t="s">
        <v>4</v>
      </c>
      <c r="C9" s="30" t="str">
        <f>IFERROR(IF(COUNT(tblInkomsten814[JAN])=0,"",C7-C8),"")</f>
        <v/>
      </c>
      <c r="D9" s="30" t="str">
        <f>IFERROR(IF(COUNT(tblInkomsten814[FEB])=0,"",D7-D8),"")</f>
        <v/>
      </c>
      <c r="E9" s="30" t="str">
        <f>IFERROR(IF(COUNT(tblInkomsten814[MRT])=0,"",E7-E8),"")</f>
        <v/>
      </c>
      <c r="F9" s="30" t="str">
        <f>IFERROR(IF(COUNT(tblInkomsten814[APR])=0,"",F7-F8),"")</f>
        <v/>
      </c>
      <c r="G9" s="30" t="str">
        <f>IFERROR(IF(COUNT(tblInkomsten814[MEI])=0,"",G7-G8),"")</f>
        <v/>
      </c>
      <c r="H9" s="30" t="str">
        <f>IFERROR(IF(COUNT(tblInkomsten814[JUN])=0,"",H7-H8),"")</f>
        <v/>
      </c>
      <c r="I9" s="30" t="str">
        <f>IFERROR(IF(COUNT(tblInkomsten814[JUL])=0,"",I7-I8),"")</f>
        <v/>
      </c>
      <c r="J9" s="30" t="str">
        <f>IFERROR(IF(COUNT(tblInkomsten814[AUG])=0,"",J7-J8),"")</f>
        <v/>
      </c>
      <c r="K9" s="30" t="str">
        <f>IFERROR(IF(COUNT(tblInkomsten814[SEP])=0,"",K7-K8),"")</f>
        <v/>
      </c>
      <c r="L9" s="30" t="str">
        <f>IFERROR(IF(COUNT(tblInkomsten814[OKT])=0,"",L7-L8),"")</f>
        <v/>
      </c>
      <c r="M9" s="30" t="str">
        <f>IFERROR(IF(COUNT(tblInkomsten814[NOV])=0,"",M7-M8),"")</f>
        <v/>
      </c>
      <c r="N9" s="30" t="str">
        <f>IFERROR(IF(COUNT(tblInkomsten814[DEC])=0,"",N7-N8),"")</f>
        <v/>
      </c>
      <c r="O9" s="31">
        <f>SUM(C9:N9)</f>
        <v>0</v>
      </c>
      <c r="P9" s="32" t="str">
        <f>IFERROR(AVERAGE(C9:N9),"")</f>
        <v/>
      </c>
    </row>
    <row r="10" spans="1:17" s="3" customFormat="1" ht="21" customHeight="1">
      <c r="B10" s="23" t="s">
        <v>5</v>
      </c>
      <c r="C10" s="33" t="s">
        <v>11</v>
      </c>
      <c r="D10" s="33" t="s">
        <v>12</v>
      </c>
      <c r="E10" s="33" t="s">
        <v>14</v>
      </c>
      <c r="F10" s="33" t="s">
        <v>15</v>
      </c>
      <c r="G10" s="33" t="s">
        <v>16</v>
      </c>
      <c r="H10" s="33" t="s">
        <v>17</v>
      </c>
      <c r="I10" s="33" t="s">
        <v>18</v>
      </c>
      <c r="J10" s="33" t="s">
        <v>19</v>
      </c>
      <c r="K10" s="33" t="s">
        <v>20</v>
      </c>
      <c r="L10" s="33" t="s">
        <v>21</v>
      </c>
      <c r="M10" s="33" t="s">
        <v>22</v>
      </c>
      <c r="N10" s="33" t="s">
        <v>23</v>
      </c>
      <c r="O10" s="34" t="s">
        <v>39</v>
      </c>
      <c r="P10" s="35" t="s">
        <v>24</v>
      </c>
    </row>
    <row r="11" spans="1:17" s="3" customFormat="1" ht="21" customHeight="1">
      <c r="A11" s="4"/>
      <c r="B11" s="22" t="s">
        <v>6</v>
      </c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7">
        <f>SUM(tblInkomsten814[[#This Row],[JAN]:[DEC]])</f>
        <v>0</v>
      </c>
      <c r="P11" s="38" t="str">
        <f>IFERROR(AVERAGE(tblInkomsten814[[#This Row],[JAN]:[DEC]]),"")</f>
        <v/>
      </c>
    </row>
    <row r="12" spans="1:17" ht="21" customHeight="1">
      <c r="A12" s="1"/>
      <c r="B12" s="22" t="s">
        <v>45</v>
      </c>
      <c r="C12" s="36" t="s">
        <v>25</v>
      </c>
      <c r="D12" s="36" t="s">
        <v>25</v>
      </c>
      <c r="E12" s="36" t="s">
        <v>25</v>
      </c>
      <c r="F12" s="36" t="s">
        <v>25</v>
      </c>
      <c r="G12" s="36" t="s">
        <v>25</v>
      </c>
      <c r="H12" s="36" t="s">
        <v>25</v>
      </c>
      <c r="I12" s="36" t="s">
        <v>25</v>
      </c>
      <c r="J12" s="36" t="s">
        <v>25</v>
      </c>
      <c r="K12" s="36" t="s">
        <v>25</v>
      </c>
      <c r="L12" s="36" t="s">
        <v>25</v>
      </c>
      <c r="M12" s="36" t="s">
        <v>25</v>
      </c>
      <c r="N12" s="36" t="s">
        <v>25</v>
      </c>
      <c r="O12" s="37" t="s">
        <v>25</v>
      </c>
      <c r="P12" s="38" t="str">
        <f>IFERROR(AVERAGE(tblInkomsten814[[#This Row],[JAN]:[DEC]]),"")</f>
        <v/>
      </c>
    </row>
    <row r="13" spans="1:17" ht="21" customHeight="1">
      <c r="A13" s="1"/>
      <c r="B13" s="22" t="s">
        <v>46</v>
      </c>
      <c r="C13" s="36" t="s">
        <v>25</v>
      </c>
      <c r="D13" s="36" t="s">
        <v>25</v>
      </c>
      <c r="E13" s="36" t="s">
        <v>25</v>
      </c>
      <c r="F13" s="36" t="s">
        <v>25</v>
      </c>
      <c r="G13" s="36" t="s">
        <v>25</v>
      </c>
      <c r="H13" s="36" t="s">
        <v>25</v>
      </c>
      <c r="I13" s="36" t="s">
        <v>25</v>
      </c>
      <c r="J13" s="36" t="s">
        <v>25</v>
      </c>
      <c r="K13" s="36" t="s">
        <v>25</v>
      </c>
      <c r="L13" s="36" t="s">
        <v>25</v>
      </c>
      <c r="M13" s="36" t="s">
        <v>25</v>
      </c>
      <c r="N13" s="36" t="s">
        <v>25</v>
      </c>
      <c r="O13" s="37" t="s">
        <v>25</v>
      </c>
      <c r="P13" s="38" t="str">
        <f>IFERROR(AVERAGE(tblInkomsten814[[#This Row],[JAN]:[DEC]]),"")</f>
        <v/>
      </c>
    </row>
    <row r="14" spans="1:17" ht="21" customHeight="1">
      <c r="A14" s="1"/>
      <c r="B14" s="24" t="s">
        <v>3</v>
      </c>
      <c r="C14" s="26" t="s">
        <v>11</v>
      </c>
      <c r="D14" s="26" t="s">
        <v>12</v>
      </c>
      <c r="E14" s="26" t="s">
        <v>14</v>
      </c>
      <c r="F14" s="26" t="s">
        <v>15</v>
      </c>
      <c r="G14" s="26" t="s">
        <v>16</v>
      </c>
      <c r="H14" s="26" t="s">
        <v>17</v>
      </c>
      <c r="I14" s="26" t="s">
        <v>18</v>
      </c>
      <c r="J14" s="26" t="s">
        <v>19</v>
      </c>
      <c r="K14" s="26" t="s">
        <v>20</v>
      </c>
      <c r="L14" s="26" t="s">
        <v>21</v>
      </c>
      <c r="M14" s="26" t="s">
        <v>22</v>
      </c>
      <c r="N14" s="26" t="s">
        <v>23</v>
      </c>
      <c r="O14" s="26" t="s">
        <v>39</v>
      </c>
      <c r="P14" s="75" t="s">
        <v>24</v>
      </c>
    </row>
    <row r="15" spans="1:17" ht="21" customHeight="1">
      <c r="A15" s="1"/>
      <c r="B15" s="42" t="s">
        <v>7</v>
      </c>
      <c r="C15" s="76"/>
      <c r="D15" s="76"/>
      <c r="E15" s="76"/>
      <c r="F15" s="76"/>
      <c r="G15" s="76"/>
      <c r="H15" s="76"/>
      <c r="I15" s="76"/>
      <c r="J15" s="76"/>
      <c r="K15" s="76"/>
      <c r="L15" s="76"/>
      <c r="M15" s="76"/>
      <c r="N15" s="76"/>
      <c r="O15" s="76" t="str">
        <f>IF(SUM(C15:N15)&gt;0,SUM($C15:N15),"")</f>
        <v/>
      </c>
      <c r="P15" s="77" t="str">
        <f>IF(SUM(C15:N15)&gt;0,AVERAGE($C15:$N15),"")</f>
        <v/>
      </c>
    </row>
    <row r="16" spans="1:17" ht="21" customHeight="1">
      <c r="A16" s="1"/>
      <c r="B16" s="42" t="s">
        <v>40</v>
      </c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  <c r="O16" s="76" t="str">
        <f>IF(SUM(C16:N16)&gt;0,SUM($C16:N16),"")</f>
        <v/>
      </c>
      <c r="P16" s="77" t="str">
        <f t="shared" ref="P16:P65" si="0">IF(SUM(C16:N16)&gt;0,AVERAGE($C16:$N16),"")</f>
        <v/>
      </c>
    </row>
    <row r="17" spans="1:16" ht="21" customHeight="1">
      <c r="A17" s="1"/>
      <c r="B17" s="42" t="s">
        <v>35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76"/>
      <c r="N17" s="76"/>
      <c r="O17" s="76" t="str">
        <f>IF(SUM(C17:N17)&gt;0,SUM($C17:N17),"")</f>
        <v/>
      </c>
      <c r="P17" s="77" t="str">
        <f t="shared" si="0"/>
        <v/>
      </c>
    </row>
    <row r="18" spans="1:16" ht="21" customHeight="1">
      <c r="A18" s="1"/>
      <c r="B18" s="42" t="s">
        <v>34</v>
      </c>
      <c r="C18" s="76"/>
      <c r="D18" s="76"/>
      <c r="E18" s="76"/>
      <c r="F18" s="76"/>
      <c r="G18" s="76"/>
      <c r="H18" s="76"/>
      <c r="I18" s="76"/>
      <c r="J18" s="76"/>
      <c r="K18" s="76"/>
      <c r="L18" s="76"/>
      <c r="M18" s="76"/>
      <c r="N18" s="76"/>
      <c r="O18" s="76" t="str">
        <f>IF(SUM(C18:N18)&gt;0,SUM($C18:N18),"")</f>
        <v/>
      </c>
      <c r="P18" s="77" t="str">
        <f t="shared" si="0"/>
        <v/>
      </c>
    </row>
    <row r="19" spans="1:16" ht="21" customHeight="1">
      <c r="A19" s="1"/>
      <c r="B19" s="42" t="s">
        <v>44</v>
      </c>
      <c r="C19" s="76"/>
      <c r="D19" s="76"/>
      <c r="E19" s="76"/>
      <c r="F19" s="76"/>
      <c r="G19" s="76"/>
      <c r="H19" s="76"/>
      <c r="I19" s="76"/>
      <c r="J19" s="76"/>
      <c r="K19" s="76"/>
      <c r="L19" s="76"/>
      <c r="M19" s="76"/>
      <c r="N19" s="76"/>
      <c r="O19" s="76" t="str">
        <f>IF(SUM(C19:N19)&gt;0,SUM($C19:N19),"")</f>
        <v/>
      </c>
      <c r="P19" s="77" t="str">
        <f t="shared" si="0"/>
        <v/>
      </c>
    </row>
    <row r="20" spans="1:16" ht="21" customHeight="1">
      <c r="A20" s="1"/>
      <c r="B20" s="42" t="s">
        <v>76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M20" s="76"/>
      <c r="N20" s="76"/>
      <c r="O20" s="76" t="str">
        <f>IF(SUM(C20:N20)&gt;0,SUM($C20:N20),"")</f>
        <v/>
      </c>
      <c r="P20" s="77" t="str">
        <f t="shared" si="0"/>
        <v/>
      </c>
    </row>
    <row r="21" spans="1:16" ht="21" customHeight="1">
      <c r="A21" s="1"/>
      <c r="B21" s="42" t="s">
        <v>38</v>
      </c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  <c r="O21" s="76" t="str">
        <f>IF(SUM(C21:N21)&gt;0,SUM($C21:N21),"")</f>
        <v/>
      </c>
      <c r="P21" s="77" t="str">
        <f t="shared" si="0"/>
        <v/>
      </c>
    </row>
    <row r="22" spans="1:16" ht="21" customHeight="1">
      <c r="A22" s="1"/>
      <c r="B22" s="42" t="s">
        <v>27</v>
      </c>
      <c r="C22" s="76"/>
      <c r="D22" s="76"/>
      <c r="E22" s="76"/>
      <c r="F22" s="76"/>
      <c r="G22" s="76"/>
      <c r="H22" s="76"/>
      <c r="I22" s="76"/>
      <c r="J22" s="76"/>
      <c r="K22" s="76"/>
      <c r="L22" s="76"/>
      <c r="M22" s="76"/>
      <c r="N22" s="76"/>
      <c r="O22" s="76" t="str">
        <f>IF(SUM(C22:N22)&gt;0,SUM($C22:N22),"")</f>
        <v/>
      </c>
      <c r="P22" s="77" t="str">
        <f t="shared" si="0"/>
        <v/>
      </c>
    </row>
    <row r="23" spans="1:16" ht="21" customHeight="1">
      <c r="A23" s="1"/>
      <c r="B23" s="42" t="s">
        <v>9</v>
      </c>
      <c r="C23" s="76"/>
      <c r="D23" s="76"/>
      <c r="E23" s="76"/>
      <c r="F23" s="76"/>
      <c r="G23" s="76"/>
      <c r="H23" s="76"/>
      <c r="I23" s="76"/>
      <c r="J23" s="76"/>
      <c r="K23" s="76"/>
      <c r="L23" s="76"/>
      <c r="M23" s="76"/>
      <c r="N23" s="76"/>
      <c r="O23" s="76" t="str">
        <f>IF(SUM(C23:N23)&gt;0,SUM($C23:N23),"")</f>
        <v/>
      </c>
      <c r="P23" s="77" t="str">
        <f t="shared" si="0"/>
        <v/>
      </c>
    </row>
    <row r="24" spans="1:16" ht="21" customHeight="1">
      <c r="A24" s="1"/>
      <c r="B24" s="42" t="s">
        <v>77</v>
      </c>
      <c r="C24" s="76"/>
      <c r="D24" s="76"/>
      <c r="E24" s="76"/>
      <c r="F24" s="76"/>
      <c r="G24" s="76"/>
      <c r="H24" s="76"/>
      <c r="I24" s="76"/>
      <c r="J24" s="76"/>
      <c r="K24" s="76"/>
      <c r="L24" s="76"/>
      <c r="M24" s="76"/>
      <c r="N24" s="76"/>
      <c r="O24" s="76" t="str">
        <f>IF(SUM(C24:N24)&gt;0,SUM($C24:N24),"")</f>
        <v/>
      </c>
      <c r="P24" s="77" t="str">
        <f t="shared" si="0"/>
        <v/>
      </c>
    </row>
    <row r="25" spans="1:16" ht="21" customHeight="1">
      <c r="A25" s="1"/>
      <c r="B25" s="42" t="s">
        <v>28</v>
      </c>
      <c r="C25" s="76"/>
      <c r="D25" s="76"/>
      <c r="E25" s="76"/>
      <c r="F25" s="76"/>
      <c r="G25" s="76"/>
      <c r="H25" s="76"/>
      <c r="I25" s="76"/>
      <c r="J25" s="76"/>
      <c r="K25" s="76"/>
      <c r="L25" s="76"/>
      <c r="M25" s="76"/>
      <c r="N25" s="76"/>
      <c r="O25" s="76" t="str">
        <f>IF(SUM(C25:N25)&gt;0,SUM($C25:N25),"")</f>
        <v/>
      </c>
      <c r="P25" s="77" t="str">
        <f t="shared" si="0"/>
        <v/>
      </c>
    </row>
    <row r="26" spans="1:16" ht="21" customHeight="1">
      <c r="A26" s="1"/>
      <c r="B26" s="42" t="s">
        <v>29</v>
      </c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  <c r="O26" s="76" t="str">
        <f>IF(SUM(C26:N26)&gt;0,SUM($C26:N26),"")</f>
        <v/>
      </c>
      <c r="P26" s="77" t="str">
        <f t="shared" si="0"/>
        <v/>
      </c>
    </row>
    <row r="27" spans="1:16" ht="21" customHeight="1">
      <c r="A27" s="1"/>
      <c r="B27" s="42" t="s">
        <v>30</v>
      </c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 t="str">
        <f>IF(SUM(C27:N27)&gt;0,SUM($C27:N27),"")</f>
        <v/>
      </c>
      <c r="P27" s="77" t="str">
        <f t="shared" si="0"/>
        <v/>
      </c>
    </row>
    <row r="28" spans="1:16" ht="21" customHeight="1">
      <c r="B28" s="42" t="s">
        <v>31</v>
      </c>
      <c r="C28" s="76"/>
      <c r="D28" s="76"/>
      <c r="E28" s="76"/>
      <c r="F28" s="76"/>
      <c r="G28" s="76"/>
      <c r="H28" s="76"/>
      <c r="I28" s="76"/>
      <c r="J28" s="76"/>
      <c r="K28" s="76"/>
      <c r="L28" s="76"/>
      <c r="M28" s="76"/>
      <c r="N28" s="76"/>
      <c r="O28" s="76" t="str">
        <f>IF(SUM(C28:N28)&gt;0,SUM($C28:N28),"")</f>
        <v/>
      </c>
      <c r="P28" s="77" t="str">
        <f t="shared" si="0"/>
        <v/>
      </c>
    </row>
    <row r="29" spans="1:16" ht="21" customHeight="1">
      <c r="A29" s="1"/>
      <c r="B29" s="42" t="s">
        <v>32</v>
      </c>
      <c r="C29" s="76"/>
      <c r="D29" s="76"/>
      <c r="E29" s="76"/>
      <c r="F29" s="76"/>
      <c r="G29" s="76"/>
      <c r="H29" s="76"/>
      <c r="I29" s="76"/>
      <c r="J29" s="76"/>
      <c r="K29" s="76"/>
      <c r="L29" s="76"/>
      <c r="M29" s="76"/>
      <c r="N29" s="76"/>
      <c r="O29" s="76" t="str">
        <f>IF(SUM(C29:N29)&gt;0,SUM($C29:N29),"")</f>
        <v/>
      </c>
      <c r="P29" s="77" t="str">
        <f t="shared" si="0"/>
        <v/>
      </c>
    </row>
    <row r="30" spans="1:16" ht="21" customHeight="1">
      <c r="B30" s="42" t="s">
        <v>33</v>
      </c>
      <c r="C30" s="76"/>
      <c r="D30" s="76"/>
      <c r="E30" s="76"/>
      <c r="F30" s="76"/>
      <c r="G30" s="76"/>
      <c r="H30" s="76"/>
      <c r="I30" s="76"/>
      <c r="J30" s="76"/>
      <c r="K30" s="76"/>
      <c r="L30" s="76"/>
      <c r="M30" s="76"/>
      <c r="N30" s="76"/>
      <c r="O30" s="76" t="str">
        <f>IF(SUM(C30:N30)&gt;0,SUM($C30:N30),"")</f>
        <v/>
      </c>
      <c r="P30" s="77" t="str">
        <f t="shared" si="0"/>
        <v/>
      </c>
    </row>
    <row r="31" spans="1:16" ht="21" customHeight="1">
      <c r="B31" s="42" t="s">
        <v>37</v>
      </c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  <c r="O31" s="76" t="str">
        <f>IF(SUM(C31:N31)&gt;0,SUM($C31:N31),"")</f>
        <v/>
      </c>
      <c r="P31" s="77" t="str">
        <f t="shared" si="0"/>
        <v/>
      </c>
    </row>
    <row r="32" spans="1:16" ht="21" customHeight="1">
      <c r="B32" s="42" t="s">
        <v>10</v>
      </c>
      <c r="C32" s="76"/>
      <c r="D32" s="76"/>
      <c r="E32" s="76"/>
      <c r="F32" s="76"/>
      <c r="G32" s="76"/>
      <c r="H32" s="76"/>
      <c r="I32" s="76"/>
      <c r="J32" s="76"/>
      <c r="K32" s="76"/>
      <c r="L32" s="76"/>
      <c r="M32" s="76"/>
      <c r="N32" s="76"/>
      <c r="O32" s="76" t="str">
        <f>IF(SUM(C32:N32)&gt;0,SUM($C32:N32),"")</f>
        <v/>
      </c>
      <c r="P32" s="77" t="str">
        <f t="shared" si="0"/>
        <v/>
      </c>
    </row>
    <row r="33" spans="2:16" ht="21" customHeight="1">
      <c r="B33" s="42" t="s">
        <v>41</v>
      </c>
      <c r="C33" s="76"/>
      <c r="D33" s="76"/>
      <c r="E33" s="76"/>
      <c r="F33" s="76"/>
      <c r="G33" s="76"/>
      <c r="H33" s="76"/>
      <c r="I33" s="76"/>
      <c r="J33" s="76"/>
      <c r="K33" s="76"/>
      <c r="L33" s="76"/>
      <c r="M33" s="76"/>
      <c r="N33" s="76"/>
      <c r="O33" s="76" t="str">
        <f>IF(SUM(C33:N33)&gt;0,SUM($C33:N33),"")</f>
        <v/>
      </c>
      <c r="P33" s="77" t="str">
        <f t="shared" si="0"/>
        <v/>
      </c>
    </row>
    <row r="34" spans="2:16" ht="21" customHeight="1">
      <c r="B34" s="42" t="s">
        <v>42</v>
      </c>
      <c r="C34" s="76"/>
      <c r="D34" s="76"/>
      <c r="E34" s="76"/>
      <c r="F34" s="76"/>
      <c r="G34" s="76"/>
      <c r="H34" s="76"/>
      <c r="I34" s="43"/>
      <c r="J34" s="76"/>
      <c r="K34" s="76"/>
      <c r="L34" s="76"/>
      <c r="M34" s="76"/>
      <c r="N34" s="76"/>
      <c r="O34" s="76" t="str">
        <f>IF(SUM(C34:N34)&gt;0,SUM($C34:N34),"")</f>
        <v/>
      </c>
      <c r="P34" s="77" t="str">
        <f t="shared" si="0"/>
        <v/>
      </c>
    </row>
    <row r="35" spans="2:16" ht="21" customHeight="1">
      <c r="B35" s="42" t="s">
        <v>70</v>
      </c>
      <c r="C35" s="76"/>
      <c r="D35" s="76"/>
      <c r="E35" s="76"/>
      <c r="F35" s="76"/>
      <c r="G35" s="76"/>
      <c r="H35" s="76"/>
      <c r="I35" s="76"/>
      <c r="J35" s="76"/>
      <c r="K35" s="76"/>
      <c r="L35" s="76"/>
      <c r="M35" s="76"/>
      <c r="N35" s="76"/>
      <c r="O35" s="76" t="str">
        <f>IF(SUM(C35:N35)&gt;0,SUM($C35:N35),"")</f>
        <v/>
      </c>
      <c r="P35" s="77" t="str">
        <f t="shared" si="0"/>
        <v/>
      </c>
    </row>
    <row r="36" spans="2:16" ht="21" customHeight="1">
      <c r="B36" s="42" t="s">
        <v>43</v>
      </c>
      <c r="C36" s="76"/>
      <c r="D36" s="76"/>
      <c r="E36" s="76"/>
      <c r="F36" s="76"/>
      <c r="G36" s="76"/>
      <c r="H36" s="76"/>
      <c r="I36" s="76"/>
      <c r="J36" s="76"/>
      <c r="K36" s="76"/>
      <c r="L36" s="76"/>
      <c r="M36" s="76"/>
      <c r="N36" s="76"/>
      <c r="O36" s="76" t="str">
        <f>IF(SUM(C36:N36)&gt;0,SUM($C36:N36),"")</f>
        <v/>
      </c>
      <c r="P36" s="77" t="str">
        <f t="shared" si="0"/>
        <v/>
      </c>
    </row>
    <row r="37" spans="2:16" ht="21" customHeight="1">
      <c r="B37" s="42" t="s">
        <v>47</v>
      </c>
      <c r="C37" s="43"/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76" t="str">
        <f>IF(SUM(C37:N37)&gt;0,SUM($C37:N37),"")</f>
        <v/>
      </c>
      <c r="P37" s="77" t="str">
        <f t="shared" si="0"/>
        <v/>
      </c>
    </row>
    <row r="38" spans="2:16" ht="21" customHeight="1">
      <c r="B38" s="42" t="s">
        <v>58</v>
      </c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76" t="str">
        <f>IF(SUM(C38:N38)&gt;0,SUM($C38:N38),"")</f>
        <v/>
      </c>
      <c r="P38" s="77" t="str">
        <f t="shared" si="0"/>
        <v/>
      </c>
    </row>
    <row r="39" spans="2:16" ht="21" customHeight="1">
      <c r="B39" s="42" t="s">
        <v>75</v>
      </c>
      <c r="C39" s="43"/>
      <c r="D39" s="43"/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76" t="str">
        <f>IF(SUM(C39:N39)&gt;0,SUM($C39:N39),"")</f>
        <v/>
      </c>
      <c r="P39" s="77" t="str">
        <f t="shared" si="0"/>
        <v/>
      </c>
    </row>
    <row r="40" spans="2:16" ht="21" customHeight="1">
      <c r="B40" s="42" t="s">
        <v>80</v>
      </c>
      <c r="C40" s="43"/>
      <c r="D40" s="43"/>
      <c r="E40" s="43"/>
      <c r="F40" s="43"/>
      <c r="G40" s="43"/>
      <c r="H40" s="43"/>
      <c r="I40" s="43"/>
      <c r="J40" s="43"/>
      <c r="K40" s="43"/>
      <c r="L40" s="43"/>
      <c r="M40" s="43"/>
      <c r="N40" s="43"/>
      <c r="O40" s="76" t="str">
        <f>IF(SUM(C40:N40)&gt;0,SUM($C40:N40),"")</f>
        <v/>
      </c>
      <c r="P40" s="77" t="str">
        <f t="shared" si="0"/>
        <v/>
      </c>
    </row>
    <row r="41" spans="2:16" ht="21" customHeight="1">
      <c r="B41" s="42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76" t="str">
        <f>IF(SUM(C41:N41)&gt;0,SUM($C41:N41),"")</f>
        <v/>
      </c>
      <c r="P41" s="77" t="str">
        <f t="shared" si="0"/>
        <v/>
      </c>
    </row>
    <row r="42" spans="2:16" ht="21" customHeight="1">
      <c r="B42" s="42"/>
      <c r="C42" s="43"/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76" t="str">
        <f>IF(SUM(C42:N42)&gt;0,SUM($C42:N42),"")</f>
        <v/>
      </c>
      <c r="P42" s="77" t="str">
        <f t="shared" si="0"/>
        <v/>
      </c>
    </row>
    <row r="43" spans="2:16" ht="21" customHeight="1">
      <c r="B43" s="42"/>
      <c r="C43" s="43"/>
      <c r="D43" s="43"/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76" t="str">
        <f>IF(SUM(C43:N43)&gt;0,SUM($C43:N43),"")</f>
        <v/>
      </c>
      <c r="P43" s="77" t="str">
        <f t="shared" si="0"/>
        <v/>
      </c>
    </row>
    <row r="44" spans="2:16" ht="21" customHeight="1">
      <c r="B44" s="42"/>
      <c r="C44" s="43"/>
      <c r="D44" s="43"/>
      <c r="E44" s="43"/>
      <c r="F44" s="43"/>
      <c r="G44" s="43"/>
      <c r="H44" s="43"/>
      <c r="I44" s="43"/>
      <c r="J44" s="43"/>
      <c r="K44" s="43"/>
      <c r="L44" s="43"/>
      <c r="M44" s="43"/>
      <c r="N44" s="43"/>
      <c r="O44" s="76" t="str">
        <f>IF(SUM(C44:N44)&gt;0,SUM($C44:N44),"")</f>
        <v/>
      </c>
      <c r="P44" s="77" t="str">
        <f t="shared" si="0"/>
        <v/>
      </c>
    </row>
    <row r="45" spans="2:16" ht="21" customHeight="1">
      <c r="B45" s="42"/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76" t="str">
        <f>IF(SUM(C45:N45)&gt;0,SUM($C45:N45),"")</f>
        <v/>
      </c>
      <c r="P45" s="77" t="str">
        <f t="shared" si="0"/>
        <v/>
      </c>
    </row>
    <row r="46" spans="2:16" ht="21" customHeight="1">
      <c r="B46" s="42"/>
      <c r="C46" s="43"/>
      <c r="D46" s="43"/>
      <c r="E46" s="43"/>
      <c r="F46" s="43"/>
      <c r="G46" s="43"/>
      <c r="H46" s="43"/>
      <c r="I46" s="43"/>
      <c r="J46" s="43"/>
      <c r="K46" s="43"/>
      <c r="L46" s="43"/>
      <c r="M46" s="43"/>
      <c r="N46" s="43"/>
      <c r="O46" s="76" t="str">
        <f>IF(SUM(C46:N46)&gt;0,SUM($C46:N46),"")</f>
        <v/>
      </c>
      <c r="P46" s="77" t="str">
        <f t="shared" si="0"/>
        <v/>
      </c>
    </row>
    <row r="47" spans="2:16" ht="21" customHeight="1">
      <c r="B47" s="42"/>
      <c r="C47" s="43"/>
      <c r="D47" s="43"/>
      <c r="E47" s="43"/>
      <c r="F47" s="43"/>
      <c r="G47" s="43"/>
      <c r="H47" s="43"/>
      <c r="I47" s="43"/>
      <c r="J47" s="43"/>
      <c r="K47" s="43"/>
      <c r="L47" s="43"/>
      <c r="M47" s="43"/>
      <c r="N47" s="43"/>
      <c r="O47" s="76" t="str">
        <f>IF(SUM(C47:N47)&gt;0,SUM($C47:N47),"")</f>
        <v/>
      </c>
      <c r="P47" s="77" t="str">
        <f t="shared" si="0"/>
        <v/>
      </c>
    </row>
    <row r="48" spans="2:16" ht="21" customHeight="1">
      <c r="B48" s="42"/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3"/>
      <c r="O48" s="76" t="str">
        <f>IF(SUM(C48:N48)&gt;0,SUM($C48:N48),"")</f>
        <v/>
      </c>
      <c r="P48" s="77" t="str">
        <f t="shared" si="0"/>
        <v/>
      </c>
    </row>
    <row r="49" spans="2:16" ht="21" customHeight="1">
      <c r="B49" s="42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76" t="str">
        <f>IF(SUM(C49:N49)&gt;0,SUM($C49:N49),"")</f>
        <v/>
      </c>
      <c r="P49" s="77" t="str">
        <f t="shared" si="0"/>
        <v/>
      </c>
    </row>
    <row r="50" spans="2:16" ht="21" customHeight="1">
      <c r="B50" s="42"/>
      <c r="C50" s="43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76" t="str">
        <f>IF(SUM(C50:N50)&gt;0,SUM($C50:N50),"")</f>
        <v/>
      </c>
      <c r="P50" s="77" t="str">
        <f t="shared" si="0"/>
        <v/>
      </c>
    </row>
    <row r="51" spans="2:16" ht="21" customHeight="1">
      <c r="B51" s="42"/>
      <c r="C51" s="43"/>
      <c r="D51" s="43"/>
      <c r="E51" s="43"/>
      <c r="F51" s="43"/>
      <c r="G51" s="43"/>
      <c r="H51" s="43"/>
      <c r="I51" s="43"/>
      <c r="J51" s="43"/>
      <c r="K51" s="43"/>
      <c r="L51" s="43"/>
      <c r="M51" s="43"/>
      <c r="N51" s="43"/>
      <c r="O51" s="76" t="str">
        <f>IF(SUM(C51:N51)&gt;0,SUM($C51:N51),"")</f>
        <v/>
      </c>
      <c r="P51" s="77" t="str">
        <f t="shared" si="0"/>
        <v/>
      </c>
    </row>
    <row r="52" spans="2:16" ht="21" customHeight="1">
      <c r="B52" s="42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76" t="str">
        <f>IF(SUM(C52:N52)&gt;0,SUM($C52:N52),"")</f>
        <v/>
      </c>
      <c r="P52" s="77" t="str">
        <f t="shared" si="0"/>
        <v/>
      </c>
    </row>
    <row r="53" spans="2:16" ht="21" customHeight="1">
      <c r="B53" s="42"/>
      <c r="C53" s="43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76" t="str">
        <f>IF(SUM(C53:N53)&gt;0,SUM($C53:N53),"")</f>
        <v/>
      </c>
      <c r="P53" s="77" t="str">
        <f t="shared" si="0"/>
        <v/>
      </c>
    </row>
    <row r="54" spans="2:16" ht="21" customHeight="1">
      <c r="B54" s="42"/>
      <c r="C54" s="43"/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76" t="str">
        <f>IF(SUM(C54:N54)&gt;0,SUM($C54:N54),"")</f>
        <v/>
      </c>
      <c r="P54" s="77" t="str">
        <f t="shared" si="0"/>
        <v/>
      </c>
    </row>
    <row r="55" spans="2:16" ht="21" customHeight="1">
      <c r="B55" s="42"/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76" t="str">
        <f>IF(SUM(C55:N55)&gt;0,SUM($C55:N55),"")</f>
        <v/>
      </c>
      <c r="P55" s="77" t="str">
        <f t="shared" si="0"/>
        <v/>
      </c>
    </row>
    <row r="56" spans="2:16" ht="21" customHeight="1">
      <c r="B56" s="78"/>
      <c r="C56" s="78"/>
      <c r="D56" s="78"/>
      <c r="E56" s="78"/>
      <c r="F56" s="78"/>
      <c r="G56" s="78"/>
      <c r="H56" s="78"/>
      <c r="I56" s="78"/>
      <c r="J56" s="78"/>
      <c r="K56" s="78"/>
      <c r="L56" s="78"/>
      <c r="M56" s="78"/>
      <c r="N56" s="78"/>
      <c r="O56" s="76" t="str">
        <f>IF(SUM(C56:N56)&gt;0,SUM($C56:N56),"")</f>
        <v/>
      </c>
      <c r="P56" s="77" t="str">
        <f t="shared" si="0"/>
        <v/>
      </c>
    </row>
    <row r="57" spans="2:16" ht="21" customHeight="1">
      <c r="B57" s="78"/>
      <c r="C57" s="78"/>
      <c r="D57" s="78"/>
      <c r="E57" s="78"/>
      <c r="F57" s="78"/>
      <c r="G57" s="78"/>
      <c r="H57" s="78"/>
      <c r="I57" s="78"/>
      <c r="J57" s="78"/>
      <c r="K57" s="78"/>
      <c r="L57" s="78"/>
      <c r="M57" s="78"/>
      <c r="N57" s="78"/>
      <c r="O57" s="76" t="str">
        <f>IF(SUM(C57:N57)&gt;0,SUM($C57:N57),"")</f>
        <v/>
      </c>
      <c r="P57" s="77" t="str">
        <f t="shared" si="0"/>
        <v/>
      </c>
    </row>
    <row r="58" spans="2:16" ht="21" customHeight="1">
      <c r="B58" s="78"/>
      <c r="C58" s="78"/>
      <c r="D58" s="78"/>
      <c r="E58" s="78"/>
      <c r="F58" s="78"/>
      <c r="G58" s="78"/>
      <c r="H58" s="78"/>
      <c r="I58" s="78"/>
      <c r="J58" s="78"/>
      <c r="K58" s="78"/>
      <c r="L58" s="78"/>
      <c r="M58" s="78"/>
      <c r="N58" s="78"/>
      <c r="O58" s="76" t="str">
        <f>IF(SUM(C58:N58)&gt;0,SUM($C58:N58),"")</f>
        <v/>
      </c>
      <c r="P58" s="77" t="str">
        <f t="shared" si="0"/>
        <v/>
      </c>
    </row>
    <row r="59" spans="2:16" ht="21" customHeight="1">
      <c r="B59" s="78"/>
      <c r="C59" s="78"/>
      <c r="D59" s="78"/>
      <c r="E59" s="78"/>
      <c r="F59" s="78"/>
      <c r="G59" s="78"/>
      <c r="H59" s="78"/>
      <c r="I59" s="78"/>
      <c r="J59" s="78"/>
      <c r="K59" s="78"/>
      <c r="L59" s="78"/>
      <c r="M59" s="78"/>
      <c r="N59" s="78"/>
      <c r="O59" s="76" t="str">
        <f>IF(SUM(C59:N59)&gt;0,SUM($C59:N59),"")</f>
        <v/>
      </c>
      <c r="P59" s="77" t="str">
        <f t="shared" si="0"/>
        <v/>
      </c>
    </row>
    <row r="60" spans="2:16" ht="21" customHeight="1">
      <c r="B60" s="78"/>
      <c r="C60" s="78"/>
      <c r="D60" s="78"/>
      <c r="E60" s="78"/>
      <c r="F60" s="78"/>
      <c r="G60" s="78"/>
      <c r="H60" s="78"/>
      <c r="I60" s="78"/>
      <c r="J60" s="78"/>
      <c r="K60" s="78"/>
      <c r="L60" s="78"/>
      <c r="M60" s="78"/>
      <c r="N60" s="78"/>
      <c r="O60" s="76" t="str">
        <f>IF(SUM(C60:N60)&gt;0,SUM($C60:N60),"")</f>
        <v/>
      </c>
      <c r="P60" s="77" t="str">
        <f t="shared" si="0"/>
        <v/>
      </c>
    </row>
    <row r="61" spans="2:16" ht="21" customHeight="1">
      <c r="B61" s="78"/>
      <c r="C61" s="78"/>
      <c r="D61" s="78"/>
      <c r="E61" s="78"/>
      <c r="F61" s="78"/>
      <c r="G61" s="78"/>
      <c r="H61" s="78"/>
      <c r="I61" s="78"/>
      <c r="J61" s="78"/>
      <c r="K61" s="78"/>
      <c r="L61" s="78"/>
      <c r="M61" s="78"/>
      <c r="N61" s="78"/>
      <c r="O61" s="76" t="str">
        <f>IF(SUM(C61:N61)&gt;0,SUM($C61:N61),"")</f>
        <v/>
      </c>
      <c r="P61" s="77" t="str">
        <f t="shared" si="0"/>
        <v/>
      </c>
    </row>
    <row r="62" spans="2:16" ht="21" customHeight="1">
      <c r="B62" s="78"/>
      <c r="C62" s="78"/>
      <c r="D62" s="78"/>
      <c r="E62" s="78"/>
      <c r="F62" s="78"/>
      <c r="G62" s="78"/>
      <c r="H62" s="78"/>
      <c r="I62" s="78"/>
      <c r="J62" s="78"/>
      <c r="K62" s="78"/>
      <c r="L62" s="78"/>
      <c r="M62" s="78"/>
      <c r="N62" s="78"/>
      <c r="O62" s="76" t="str">
        <f>IF(SUM(C62:N62)&gt;0,SUM($C62:N62),"")</f>
        <v/>
      </c>
      <c r="P62" s="77" t="str">
        <f t="shared" si="0"/>
        <v/>
      </c>
    </row>
    <row r="63" spans="2:16" ht="21" customHeight="1">
      <c r="B63" s="79"/>
      <c r="C63" s="80"/>
      <c r="D63" s="80"/>
      <c r="E63" s="80"/>
      <c r="F63" s="80"/>
      <c r="G63" s="80"/>
      <c r="H63" s="80"/>
      <c r="I63" s="80"/>
      <c r="J63" s="80"/>
      <c r="K63" s="80"/>
      <c r="L63" s="80"/>
      <c r="M63" s="80"/>
      <c r="N63" s="80"/>
      <c r="O63" s="76" t="str">
        <f>IF(SUM(C63:N63)&gt;0,SUM($C63:N63),"")</f>
        <v/>
      </c>
      <c r="P63" s="77" t="str">
        <f t="shared" si="0"/>
        <v/>
      </c>
    </row>
    <row r="64" spans="2:16" ht="21" customHeight="1">
      <c r="B64" s="79"/>
      <c r="C64" s="80"/>
      <c r="D64" s="80"/>
      <c r="E64" s="80"/>
      <c r="F64" s="80"/>
      <c r="G64" s="80"/>
      <c r="H64" s="80"/>
      <c r="I64" s="80"/>
      <c r="J64" s="80"/>
      <c r="K64" s="80"/>
      <c r="L64" s="80"/>
      <c r="M64" s="80"/>
      <c r="N64" s="80"/>
      <c r="O64" s="76" t="str">
        <f>IF(SUM(C64:N64)&gt;0,SUM($C64:N64),"")</f>
        <v/>
      </c>
      <c r="P64" s="77" t="str">
        <f t="shared" si="0"/>
        <v/>
      </c>
    </row>
    <row r="65" spans="2:16" ht="21" customHeight="1">
      <c r="B65" s="79"/>
      <c r="C65" s="80"/>
      <c r="D65" s="80"/>
      <c r="E65" s="80"/>
      <c r="F65" s="80"/>
      <c r="G65" s="80"/>
      <c r="H65" s="80"/>
      <c r="I65" s="80"/>
      <c r="J65" s="80"/>
      <c r="K65" s="80"/>
      <c r="L65" s="80"/>
      <c r="M65" s="80"/>
      <c r="N65" s="80"/>
      <c r="O65" s="76" t="str">
        <f>IF(SUM(C65:N65)&gt;0,SUM($C65:N65),"")</f>
        <v/>
      </c>
      <c r="P65" s="77" t="str">
        <f t="shared" si="0"/>
        <v/>
      </c>
    </row>
  </sheetData>
  <mergeCells count="2">
    <mergeCell ref="B2:D2"/>
    <mergeCell ref="E2:F2"/>
  </mergeCells>
  <conditionalFormatting sqref="B15:N65">
    <cfRule type="expression" dxfId="70" priority="2">
      <formula>$B15&lt;&gt;""</formula>
    </cfRule>
  </conditionalFormatting>
  <conditionalFormatting sqref="O15:P65">
    <cfRule type="expression" dxfId="69" priority="1">
      <formula>$B15&lt;&gt;""</formula>
    </cfRule>
  </conditionalFormatting>
  <printOptions horizontalCentered="1"/>
  <pageMargins left="0.25" right="0.25" top="0.5" bottom="0.75" header="0.3" footer="0.3"/>
  <pageSetup paperSize="9" fitToHeight="0" orientation="portrait" r:id="rId1"/>
  <headerFooter differentFirst="1">
    <oddFooter>Page &amp;P of &amp;N</oddFooter>
  </headerFooter>
  <drawing r:id="rId2"/>
  <tableParts count="2">
    <tablePart r:id="rId3"/>
    <tablePart r:id="rId4"/>
  </tableParts>
</worksheet>
</file>

<file path=xl/worksheets/sheet6.xml><?xml version="1.0" encoding="utf-8"?>
<worksheet xmlns="http://schemas.openxmlformats.org/spreadsheetml/2006/main" xmlns:r="http://schemas.openxmlformats.org/officeDocument/2006/relationships">
  <sheetPr codeName="Blad3">
    <tabColor theme="4"/>
    <pageSetUpPr autoPageBreaks="0" fitToPage="1"/>
  </sheetPr>
  <dimension ref="A1:S62"/>
  <sheetViews>
    <sheetView showGridLines="0" zoomScale="75" zoomScaleNormal="75" workbookViewId="0">
      <selection activeCell="C11" sqref="C10:N11"/>
    </sheetView>
  </sheetViews>
  <sheetFormatPr defaultColWidth="9.109375" defaultRowHeight="21" customHeight="1"/>
  <cols>
    <col min="1" max="1" width="2.5546875" style="2" customWidth="1"/>
    <col min="2" max="2" width="28.33203125" style="5" bestFit="1" customWidth="1"/>
    <col min="3" max="3" width="12.5546875" style="19" customWidth="1"/>
    <col min="4" max="14" width="12.5546875" style="19" bestFit="1" customWidth="1"/>
    <col min="15" max="15" width="14.6640625" style="19" bestFit="1" customWidth="1"/>
    <col min="16" max="16" width="37.44140625" style="20" bestFit="1" customWidth="1"/>
    <col min="17" max="17" width="2.5546875" style="2" customWidth="1"/>
    <col min="18" max="16384" width="9.109375" style="2"/>
  </cols>
  <sheetData>
    <row r="1" spans="1:19" ht="13.5" customHeight="1"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6"/>
    </row>
    <row r="2" spans="1:19" ht="141" customHeight="1">
      <c r="A2" s="1"/>
      <c r="B2" s="98" t="s">
        <v>51</v>
      </c>
      <c r="C2" s="98"/>
      <c r="D2" s="98"/>
      <c r="E2" s="100" t="s">
        <v>13</v>
      </c>
      <c r="F2" s="100"/>
      <c r="G2" s="6"/>
      <c r="H2" s="7"/>
      <c r="I2" s="7"/>
      <c r="J2" s="7"/>
      <c r="K2" s="6"/>
      <c r="L2" s="6"/>
      <c r="M2" s="7"/>
      <c r="N2" s="6"/>
      <c r="O2" s="6"/>
      <c r="P2" s="17"/>
      <c r="Q2" s="2" t="s">
        <v>25</v>
      </c>
    </row>
    <row r="3" spans="1:19" ht="15.75" customHeight="1">
      <c r="A3" s="1"/>
      <c r="B3" s="8"/>
      <c r="C3" s="8"/>
      <c r="D3" s="9"/>
      <c r="E3" s="9"/>
      <c r="F3" s="10"/>
      <c r="G3" s="11"/>
      <c r="H3" s="10"/>
      <c r="I3" s="10"/>
      <c r="J3" s="10"/>
      <c r="K3" s="11"/>
      <c r="L3" s="11"/>
      <c r="M3" s="10"/>
      <c r="N3" s="11"/>
      <c r="O3" s="11"/>
      <c r="P3" s="18"/>
    </row>
    <row r="4" spans="1:19" ht="67.5" customHeight="1">
      <c r="A4" s="1"/>
      <c r="B4" s="12" t="s">
        <v>0</v>
      </c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0"/>
      <c r="P4" s="15"/>
    </row>
    <row r="5" spans="1:19" ht="16.5" customHeight="1">
      <c r="A5" s="1"/>
      <c r="B5" s="12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0"/>
      <c r="P5" s="15"/>
    </row>
    <row r="6" spans="1:19" ht="21" customHeight="1">
      <c r="A6" s="1"/>
      <c r="B6" s="24" t="s">
        <v>1</v>
      </c>
      <c r="C6" s="25" t="s">
        <v>11</v>
      </c>
      <c r="D6" s="26" t="s">
        <v>12</v>
      </c>
      <c r="E6" s="26" t="s">
        <v>14</v>
      </c>
      <c r="F6" s="26" t="s">
        <v>15</v>
      </c>
      <c r="G6" s="26" t="s">
        <v>16</v>
      </c>
      <c r="H6" s="26" t="s">
        <v>17</v>
      </c>
      <c r="I6" s="26" t="s">
        <v>18</v>
      </c>
      <c r="J6" s="26" t="s">
        <v>19</v>
      </c>
      <c r="K6" s="26" t="s">
        <v>20</v>
      </c>
      <c r="L6" s="26" t="s">
        <v>21</v>
      </c>
      <c r="M6" s="26" t="s">
        <v>22</v>
      </c>
      <c r="N6" s="26" t="s">
        <v>23</v>
      </c>
      <c r="O6" s="26" t="s">
        <v>39</v>
      </c>
      <c r="P6" s="26" t="s">
        <v>24</v>
      </c>
    </row>
    <row r="7" spans="1:19" ht="21" customHeight="1">
      <c r="A7" s="1"/>
      <c r="B7" s="21" t="s">
        <v>2</v>
      </c>
      <c r="C7" s="27" t="str">
        <f>IF(COUNT(tblInkomsten811[Kolom1])=0,"",SUM(tblInkomsten811[Kolom1]))</f>
        <v/>
      </c>
      <c r="D7" s="27" t="str">
        <f>IF(COUNT(tblInkomsten811[Kolom2])=0,"",SUM(tblInkomsten811[Kolom2]))</f>
        <v/>
      </c>
      <c r="E7" s="27" t="str">
        <f>IF(COUNT(tblInkomsten811[Kolom3])=0,"",SUM(tblInkomsten811[Kolom3]))</f>
        <v/>
      </c>
      <c r="F7" s="27" t="str">
        <f>IF(COUNT(tblInkomsten811[Kolom4])=0,"",SUM(tblInkomsten811[Kolom4]))</f>
        <v/>
      </c>
      <c r="G7" s="27" t="str">
        <f>IF(COUNT(tblInkomsten811[Kolom5])=0,"",SUM(tblInkomsten811[Kolom5]))</f>
        <v/>
      </c>
      <c r="H7" s="27" t="str">
        <f>IF(COUNT(tblInkomsten811[Kolom6])=0,"",SUM(tblInkomsten811[Kolom6]))</f>
        <v/>
      </c>
      <c r="I7" s="27" t="str">
        <f>IF(COUNT(tblInkomsten811[Kolom7])=0,"",SUM(tblInkomsten811[Kolom7]))</f>
        <v/>
      </c>
      <c r="J7" s="27" t="str">
        <f>IF(COUNT(tblInkomsten811[Kolom8])=0,"",SUM(tblInkomsten811[Kolom8]))</f>
        <v/>
      </c>
      <c r="K7" s="27" t="str">
        <f>IF(COUNT(tblInkomsten811[Kolom9])=0,"",SUM(tblInkomsten811[Kolom9]))</f>
        <v/>
      </c>
      <c r="L7" s="27" t="str">
        <f>IF(COUNT(tblInkomsten811[Kolom10])=0,"",SUM(tblInkomsten811[Kolom10]))</f>
        <v/>
      </c>
      <c r="M7" s="27" t="str">
        <f>IF(COUNT(tblInkomsten811[Kolom11])=0,"",SUM(tblInkomsten811[Kolom11]))</f>
        <v/>
      </c>
      <c r="N7" s="27" t="str">
        <f>IF(COUNT(tblInkomsten811[Kolom12])=0,"",SUM(tblInkomsten811[Kolom12]))</f>
        <v/>
      </c>
      <c r="O7" s="28">
        <f>SUM(C7:N7)</f>
        <v>0</v>
      </c>
      <c r="P7" s="29" t="str">
        <f>IFERROR(AVERAGE(C7:N7),"")</f>
        <v/>
      </c>
      <c r="S7" s="2">
        <v>26</v>
      </c>
    </row>
    <row r="8" spans="1:19" ht="21" customHeight="1">
      <c r="A8" s="1"/>
      <c r="B8" s="21" t="s">
        <v>3</v>
      </c>
      <c r="C8" s="39" t="str">
        <f>IF(COUNT(Gezinsbudget2023!$C$15:$C$55)=0,"",SUM(Gezinsbudget2023!$C$15:$C$55))</f>
        <v/>
      </c>
      <c r="D8" s="39" t="str">
        <f>IF(COUNT(Gezinsbudget2023!$D$15:$D$55)=0,"",SUM(Gezinsbudget2023!$D$15:$D$55))</f>
        <v/>
      </c>
      <c r="E8" s="39" t="str">
        <f>IF(COUNT(Gezinsbudget2023!$E$15:$E$55)=0,"",SUM(Gezinsbudget2023!$E$15:$E$55))</f>
        <v/>
      </c>
      <c r="F8" s="39" t="str">
        <f>IF(COUNT(Gezinsbudget2023!$F$15:$F$55)=0,"",SUM(Gezinsbudget2023!$F$15:$F$55))</f>
        <v/>
      </c>
      <c r="G8" s="39" t="str">
        <f>IF(COUNT(Gezinsbudget2023!$G$15:$G$55)=0,"",SUM(Gezinsbudget2023!$G$15:$G$55))</f>
        <v/>
      </c>
      <c r="H8" s="39" t="str">
        <f>IF(COUNT(Gezinsbudget2023!$H$15:$H$55)=0,"",SUM(Gezinsbudget2023!$H$15:$H$55))</f>
        <v/>
      </c>
      <c r="I8" s="39" t="str">
        <f>IF(COUNT(Gezinsbudget2023!$I$15:$I$55)=0,"",SUM(Gezinsbudget2023!$I$15:$I$55))</f>
        <v/>
      </c>
      <c r="J8" s="39" t="str">
        <f>IF(COUNT(Gezinsbudget2023!$J$15:$J$55)=0,"",SUM(Gezinsbudget2023!$J$15:$J$55))</f>
        <v/>
      </c>
      <c r="K8" s="39" t="str">
        <f>IF(COUNT(Gezinsbudget2023!$K$15:$K$55)=0,"",SUM(Gezinsbudget2023!$K$15:$K$55))</f>
        <v/>
      </c>
      <c r="L8" s="39" t="str">
        <f>IF(COUNT(Gezinsbudget2023!$L$15:$L$55)=0,"",SUM(Gezinsbudget2023!$L$15:$L$55))</f>
        <v/>
      </c>
      <c r="M8" s="39" t="str">
        <f>IF(COUNT(Gezinsbudget2023!$M$15:$M$55)=0,"",SUM(Gezinsbudget2023!$M$15:$M$55))</f>
        <v/>
      </c>
      <c r="N8" s="39" t="str">
        <f>IF(COUNT(Gezinsbudget2023!$N$15:$N$55)=0,"",SUM(Gezinsbudget2023!$N$15:$N$55))</f>
        <v/>
      </c>
      <c r="O8" s="40">
        <f>SUM(C8:N8)</f>
        <v>0</v>
      </c>
      <c r="P8" s="41" t="str">
        <f>IFERROR(AVERAGE(C8:N8),"")</f>
        <v/>
      </c>
    </row>
    <row r="9" spans="1:19" ht="21" customHeight="1">
      <c r="A9" s="1"/>
      <c r="B9" s="21" t="s">
        <v>4</v>
      </c>
      <c r="C9" s="30" t="str">
        <f>IFERROR(IF(COUNT(tblInkomsten811[Kolom1])=0,"",C7-C8),"")</f>
        <v/>
      </c>
      <c r="D9" s="30" t="str">
        <f>IFERROR(IF(COUNT(tblInkomsten811[Kolom2])=0,"",D7-D8),"")</f>
        <v/>
      </c>
      <c r="E9" s="30" t="str">
        <f>IFERROR(IF(COUNT(tblInkomsten811[Kolom3])=0,"",E7-E8),"")</f>
        <v/>
      </c>
      <c r="F9" s="30" t="str">
        <f>IFERROR(IF(COUNT(tblInkomsten811[Kolom4])=0,"",F7-F8),"")</f>
        <v/>
      </c>
      <c r="G9" s="30" t="str">
        <f>IFERROR(IF(COUNT(tblInkomsten811[Kolom5])=0,"",G7-G8),"")</f>
        <v/>
      </c>
      <c r="H9" s="30" t="str">
        <f>IFERROR(IF(COUNT(tblInkomsten811[Kolom6])=0,"",H7-H8),"")</f>
        <v/>
      </c>
      <c r="I9" s="30" t="str">
        <f>IFERROR(IF(COUNT(tblInkomsten811[Kolom7])=0,"",I7-I8),"")</f>
        <v/>
      </c>
      <c r="J9" s="30" t="str">
        <f>IFERROR(IF(COUNT(tblInkomsten811[Kolom8])=0,"",J7-J8),"")</f>
        <v/>
      </c>
      <c r="K9" s="30" t="str">
        <f>IFERROR(IF(COUNT(tblInkomsten811[Kolom9])=0,"",K7-K8),"")</f>
        <v/>
      </c>
      <c r="L9" s="30" t="str">
        <f>IFERROR(IF(COUNT(tblInkomsten811[Kolom10])=0,"",L7-L8),"")</f>
        <v/>
      </c>
      <c r="M9" s="30" t="str">
        <f>IFERROR(IF(COUNT(tblInkomsten811[Kolom11])=0,"",M7-M8),"")</f>
        <v/>
      </c>
      <c r="N9" s="30" t="str">
        <f>IFERROR(IF(COUNT(tblInkomsten811[Kolom12])=0,"",N7-N8),"")</f>
        <v/>
      </c>
      <c r="O9" s="31">
        <f>SUM(C9:N9)</f>
        <v>0</v>
      </c>
      <c r="P9" s="32" t="str">
        <f>IFERROR(AVERAGE(C9:N9),"")</f>
        <v/>
      </c>
    </row>
    <row r="10" spans="1:19" s="3" customFormat="1" ht="21" customHeight="1">
      <c r="B10" s="23" t="s">
        <v>5</v>
      </c>
      <c r="C10" s="33" t="s">
        <v>95</v>
      </c>
      <c r="D10" s="33" t="s">
        <v>96</v>
      </c>
      <c r="E10" s="33" t="s">
        <v>97</v>
      </c>
      <c r="F10" s="33" t="s">
        <v>98</v>
      </c>
      <c r="G10" s="33" t="s">
        <v>99</v>
      </c>
      <c r="H10" s="33" t="s">
        <v>100</v>
      </c>
      <c r="I10" s="33" t="s">
        <v>101</v>
      </c>
      <c r="J10" s="33" t="s">
        <v>102</v>
      </c>
      <c r="K10" s="33" t="s">
        <v>103</v>
      </c>
      <c r="L10" s="33" t="s">
        <v>104</v>
      </c>
      <c r="M10" s="33" t="s">
        <v>105</v>
      </c>
      <c r="N10" s="33" t="s">
        <v>106</v>
      </c>
      <c r="O10" s="34" t="s">
        <v>39</v>
      </c>
      <c r="P10" s="35" t="s">
        <v>24</v>
      </c>
    </row>
    <row r="11" spans="1:19" s="3" customFormat="1" ht="21" customHeight="1">
      <c r="A11" s="4"/>
      <c r="B11" s="22" t="s">
        <v>6</v>
      </c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7">
        <f>SUM(tblInkomsten811[[#This Row],[Kolom1]:[Kolom12]])</f>
        <v>0</v>
      </c>
      <c r="P11" s="38" t="str">
        <f>IFERROR(AVERAGE(tblInkomsten811[[#This Row],[Kolom1]:[Kolom12]]),"")</f>
        <v/>
      </c>
    </row>
    <row r="12" spans="1:19" ht="21" customHeight="1">
      <c r="A12" s="1"/>
      <c r="B12" s="22" t="s">
        <v>45</v>
      </c>
      <c r="C12" s="36" t="s">
        <v>25</v>
      </c>
      <c r="D12" s="36" t="s">
        <v>25</v>
      </c>
      <c r="E12" s="36" t="s">
        <v>25</v>
      </c>
      <c r="F12" s="36" t="s">
        <v>25</v>
      </c>
      <c r="G12" s="36" t="s">
        <v>25</v>
      </c>
      <c r="H12" s="36" t="s">
        <v>25</v>
      </c>
      <c r="I12" s="36" t="s">
        <v>25</v>
      </c>
      <c r="J12" s="36" t="s">
        <v>25</v>
      </c>
      <c r="K12" s="36" t="s">
        <v>25</v>
      </c>
      <c r="L12" s="36" t="s">
        <v>25</v>
      </c>
      <c r="M12" s="36" t="s">
        <v>25</v>
      </c>
      <c r="N12" s="36" t="s">
        <v>25</v>
      </c>
      <c r="O12" s="37" t="s">
        <v>25</v>
      </c>
      <c r="P12" s="38" t="str">
        <f>IFERROR(AVERAGE(tblInkomsten811[[#This Row],[Kolom1]:[Kolom12]]),"")</f>
        <v/>
      </c>
    </row>
    <row r="13" spans="1:19" ht="21" customHeight="1">
      <c r="A13" s="1"/>
      <c r="B13" s="22" t="s">
        <v>46</v>
      </c>
      <c r="C13" s="36" t="s">
        <v>25</v>
      </c>
      <c r="D13" s="36" t="s">
        <v>25</v>
      </c>
      <c r="E13" s="36" t="s">
        <v>25</v>
      </c>
      <c r="F13" s="36" t="s">
        <v>25</v>
      </c>
      <c r="G13" s="36" t="s">
        <v>25</v>
      </c>
      <c r="H13" s="36" t="s">
        <v>25</v>
      </c>
      <c r="I13" s="36" t="s">
        <v>25</v>
      </c>
      <c r="J13" s="36" t="s">
        <v>25</v>
      </c>
      <c r="K13" s="36" t="s">
        <v>25</v>
      </c>
      <c r="L13" s="36" t="s">
        <v>25</v>
      </c>
      <c r="M13" s="36" t="s">
        <v>25</v>
      </c>
      <c r="N13" s="36" t="s">
        <v>25</v>
      </c>
      <c r="O13" s="37" t="s">
        <v>25</v>
      </c>
      <c r="P13" s="38" t="str">
        <f>IFERROR(AVERAGE(tblInkomsten811[[#This Row],[Kolom1]:[Kolom12]]),"")</f>
        <v/>
      </c>
    </row>
    <row r="14" spans="1:19" ht="21" customHeight="1">
      <c r="A14" s="1"/>
      <c r="B14" s="24" t="s">
        <v>3</v>
      </c>
      <c r="C14" s="26" t="s">
        <v>11</v>
      </c>
      <c r="D14" s="26" t="s">
        <v>12</v>
      </c>
      <c r="E14" s="26" t="s">
        <v>14</v>
      </c>
      <c r="F14" s="26" t="s">
        <v>15</v>
      </c>
      <c r="G14" s="26" t="s">
        <v>16</v>
      </c>
      <c r="H14" s="26" t="s">
        <v>17</v>
      </c>
      <c r="I14" s="26" t="s">
        <v>18</v>
      </c>
      <c r="J14" s="26" t="s">
        <v>19</v>
      </c>
      <c r="K14" s="26" t="s">
        <v>20</v>
      </c>
      <c r="L14" s="26" t="s">
        <v>21</v>
      </c>
      <c r="M14" s="26" t="s">
        <v>22</v>
      </c>
      <c r="N14" s="26" t="s">
        <v>23</v>
      </c>
      <c r="O14" s="26" t="s">
        <v>39</v>
      </c>
      <c r="P14" s="75" t="s">
        <v>24</v>
      </c>
    </row>
    <row r="15" spans="1:19" ht="21" customHeight="1">
      <c r="A15" s="1"/>
      <c r="B15" s="42" t="s">
        <v>7</v>
      </c>
      <c r="C15" s="76"/>
      <c r="D15" s="76"/>
      <c r="E15" s="76"/>
      <c r="F15" s="76"/>
      <c r="G15" s="76"/>
      <c r="H15" s="76"/>
      <c r="I15" s="76"/>
      <c r="J15" s="76"/>
      <c r="K15" s="76"/>
      <c r="L15" s="76"/>
      <c r="M15" s="76"/>
      <c r="N15" s="76"/>
      <c r="O15" s="76" t="str">
        <f>IF(SUM(C15:N15)&gt;0,SUM($C15:N15),"")</f>
        <v/>
      </c>
      <c r="P15" s="77" t="str">
        <f>IF(SUM(C15:N15)&gt;0,AVERAGE($C15:$N15),"")</f>
        <v/>
      </c>
    </row>
    <row r="16" spans="1:19" ht="21" customHeight="1">
      <c r="A16" s="1"/>
      <c r="B16" s="42" t="s">
        <v>40</v>
      </c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  <c r="O16" s="76" t="str">
        <f>IF(SUM(C16:N16)&gt;0,SUM(Gezinsbudget2023!$C16:N16),"")</f>
        <v/>
      </c>
      <c r="P16" s="77" t="str">
        <f>IF(SUM(C16:N16)&gt;0,AVERAGE(Gezinsbudget2023!$C16:$N16),"")</f>
        <v/>
      </c>
    </row>
    <row r="17" spans="1:16" ht="21" customHeight="1">
      <c r="A17" s="1"/>
      <c r="B17" s="42" t="s">
        <v>35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76"/>
      <c r="N17" s="76"/>
      <c r="O17" s="76" t="str">
        <f>IF(SUM(C17:N17)&gt;0,SUM(Gezinsbudget2023!$C17:N17),"")</f>
        <v/>
      </c>
      <c r="P17" s="77" t="str">
        <f>IF(SUM(C17:N17)&gt;0,AVERAGE(Gezinsbudget2023!$C17:$N17),"")</f>
        <v/>
      </c>
    </row>
    <row r="18" spans="1:16" ht="21" customHeight="1">
      <c r="A18" s="1"/>
      <c r="B18" s="42" t="s">
        <v>34</v>
      </c>
      <c r="C18" s="76"/>
      <c r="D18" s="76"/>
      <c r="E18" s="76"/>
      <c r="F18" s="76"/>
      <c r="G18" s="76"/>
      <c r="H18" s="76"/>
      <c r="I18" s="76"/>
      <c r="J18" s="76"/>
      <c r="K18" s="76"/>
      <c r="L18" s="76"/>
      <c r="M18" s="76"/>
      <c r="N18" s="76"/>
      <c r="O18" s="76" t="str">
        <f>IF(SUM(C18:N18)&gt;0,SUM(Gezinsbudget2023!$C18:N18),"")</f>
        <v/>
      </c>
      <c r="P18" s="77" t="str">
        <f>IF(SUM(C18:N18)&gt;0,AVERAGE(Gezinsbudget2023!$C18:$N18),"")</f>
        <v/>
      </c>
    </row>
    <row r="19" spans="1:16" ht="21" customHeight="1">
      <c r="A19" s="1"/>
      <c r="B19" s="42" t="s">
        <v>44</v>
      </c>
      <c r="C19" s="76"/>
      <c r="D19" s="76"/>
      <c r="E19" s="76"/>
      <c r="F19" s="76"/>
      <c r="G19" s="76"/>
      <c r="H19" s="76"/>
      <c r="I19" s="76"/>
      <c r="J19" s="76"/>
      <c r="K19" s="76"/>
      <c r="L19" s="76"/>
      <c r="M19" s="76"/>
      <c r="N19" s="76"/>
      <c r="O19" s="76" t="str">
        <f>IF(SUM(C19:N19)&gt;0,SUM(Gezinsbudget2023!$C19:N19),"")</f>
        <v/>
      </c>
      <c r="P19" s="77" t="str">
        <f>IF(SUM(C19:N19)&gt;0,AVERAGE(Gezinsbudget2023!$C19:$N19),"")</f>
        <v/>
      </c>
    </row>
    <row r="20" spans="1:16" ht="21" customHeight="1">
      <c r="A20" s="1"/>
      <c r="B20" s="42" t="s">
        <v>76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M20" s="76"/>
      <c r="N20" s="76"/>
      <c r="O20" s="76" t="str">
        <f>IF(SUM(C20:N20)&gt;0,SUM(Gezinsbudget2023!$C20:N20),"")</f>
        <v/>
      </c>
      <c r="P20" s="77" t="str">
        <f>IF(SUM(C20:N20)&gt;0,AVERAGE(Gezinsbudget2023!$C20:$N20),"")</f>
        <v/>
      </c>
    </row>
    <row r="21" spans="1:16" ht="21" customHeight="1">
      <c r="A21" s="1"/>
      <c r="B21" s="42" t="s">
        <v>38</v>
      </c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  <c r="O21" s="76" t="str">
        <f>IF(SUM(C21:N21)&gt;0,SUM(Gezinsbudget2023!$C21:N21),"")</f>
        <v/>
      </c>
      <c r="P21" s="77" t="str">
        <f>IF(SUM(C21:N21)&gt;0,AVERAGE(Gezinsbudget2023!$C21:$N21),"")</f>
        <v/>
      </c>
    </row>
    <row r="22" spans="1:16" ht="21" customHeight="1">
      <c r="A22" s="1"/>
      <c r="B22" s="42" t="s">
        <v>27</v>
      </c>
      <c r="C22" s="76"/>
      <c r="D22" s="76"/>
      <c r="E22" s="76"/>
      <c r="F22" s="76"/>
      <c r="G22" s="76"/>
      <c r="H22" s="76"/>
      <c r="I22" s="76"/>
      <c r="J22" s="76"/>
      <c r="K22" s="76"/>
      <c r="L22" s="76"/>
      <c r="M22" s="76"/>
      <c r="N22" s="76"/>
      <c r="O22" s="76" t="str">
        <f>IF(SUM(C22:N22)&gt;0,SUM(Gezinsbudget2023!$C22:N22),"")</f>
        <v/>
      </c>
      <c r="P22" s="77" t="str">
        <f>IF(SUM(C22:N22)&gt;0,AVERAGE(Gezinsbudget2023!$C22:$N22),"")</f>
        <v/>
      </c>
    </row>
    <row r="23" spans="1:16" ht="21" customHeight="1">
      <c r="A23" s="1"/>
      <c r="B23" s="42" t="s">
        <v>9</v>
      </c>
      <c r="C23" s="76"/>
      <c r="D23" s="76"/>
      <c r="E23" s="76"/>
      <c r="F23" s="76"/>
      <c r="G23" s="76"/>
      <c r="H23" s="76"/>
      <c r="I23" s="76"/>
      <c r="J23" s="76"/>
      <c r="K23" s="76"/>
      <c r="L23" s="76"/>
      <c r="M23" s="76"/>
      <c r="N23" s="76"/>
      <c r="O23" s="76" t="str">
        <f>IF(SUM(C23:N23)&gt;0,SUM(Gezinsbudget2023!$C23:N23),"")</f>
        <v/>
      </c>
      <c r="P23" s="77" t="str">
        <f>IF(SUM(C23:N23)&gt;0,AVERAGE(Gezinsbudget2023!$C23:$N23),"")</f>
        <v/>
      </c>
    </row>
    <row r="24" spans="1:16" ht="21" customHeight="1">
      <c r="A24" s="1"/>
      <c r="B24" s="42" t="s">
        <v>77</v>
      </c>
      <c r="C24" s="76"/>
      <c r="D24" s="76"/>
      <c r="E24" s="76"/>
      <c r="F24" s="76"/>
      <c r="G24" s="76"/>
      <c r="H24" s="76"/>
      <c r="I24" s="76"/>
      <c r="J24" s="76"/>
      <c r="K24" s="76"/>
      <c r="L24" s="76"/>
      <c r="M24" s="76"/>
      <c r="N24" s="76"/>
      <c r="O24" s="76" t="str">
        <f>IF(SUM(C24:N24)&gt;0,SUM(Gezinsbudget2023!$C24:N24),"")</f>
        <v/>
      </c>
      <c r="P24" s="77" t="str">
        <f>IF(SUM(C24:N24)&gt;0,AVERAGE(Gezinsbudget2023!$C24:$N24),"")</f>
        <v/>
      </c>
    </row>
    <row r="25" spans="1:16" ht="21" customHeight="1">
      <c r="A25" s="1"/>
      <c r="B25" s="42" t="s">
        <v>28</v>
      </c>
      <c r="C25" s="76"/>
      <c r="D25" s="76"/>
      <c r="E25" s="76"/>
      <c r="F25" s="76"/>
      <c r="G25" s="76"/>
      <c r="H25" s="76"/>
      <c r="I25" s="76"/>
      <c r="J25" s="76"/>
      <c r="K25" s="76"/>
      <c r="L25" s="76"/>
      <c r="M25" s="76"/>
      <c r="N25" s="76"/>
      <c r="O25" s="76" t="str">
        <f>IF(SUM(C25:N25)&gt;0,SUM(Gezinsbudget2023!$C25:N25),"")</f>
        <v/>
      </c>
      <c r="P25" s="77" t="str">
        <f>IF(SUM(C25:N25)&gt;0,AVERAGE(Gezinsbudget2023!$C25:$N25),"")</f>
        <v/>
      </c>
    </row>
    <row r="26" spans="1:16" ht="21" customHeight="1">
      <c r="A26" s="1"/>
      <c r="B26" s="42" t="s">
        <v>29</v>
      </c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  <c r="O26" s="76" t="str">
        <f>IF(SUM(C26:N26)&gt;0,SUM(Gezinsbudget2023!$C26:N26),"")</f>
        <v/>
      </c>
      <c r="P26" s="77" t="str">
        <f>IF(SUM(C26:N26)&gt;0,AVERAGE(Gezinsbudget2023!$C26:$N26),"")</f>
        <v/>
      </c>
    </row>
    <row r="27" spans="1:16" ht="21" customHeight="1">
      <c r="A27" s="1"/>
      <c r="B27" s="42" t="s">
        <v>30</v>
      </c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 t="str">
        <f>IF(SUM(C27:N27)&gt;0,SUM(Gezinsbudget2023!$C27:N27),"")</f>
        <v/>
      </c>
      <c r="P27" s="77" t="str">
        <f>IF(SUM(C27:N27)&gt;0,AVERAGE(Gezinsbudget2023!$C27:$N27),"")</f>
        <v/>
      </c>
    </row>
    <row r="28" spans="1:16" ht="21" customHeight="1">
      <c r="B28" s="42" t="s">
        <v>31</v>
      </c>
      <c r="C28" s="76"/>
      <c r="D28" s="76"/>
      <c r="E28" s="76"/>
      <c r="F28" s="76"/>
      <c r="G28" s="76"/>
      <c r="H28" s="76"/>
      <c r="I28" s="76"/>
      <c r="J28" s="76"/>
      <c r="K28" s="76"/>
      <c r="L28" s="76"/>
      <c r="M28" s="76"/>
      <c r="N28" s="76"/>
      <c r="O28" s="76" t="str">
        <f>IF(SUM(C28:N28)&gt;0,SUM(Gezinsbudget2023!$C28:N28),"")</f>
        <v/>
      </c>
      <c r="P28" s="77" t="str">
        <f>IF(SUM(C28:N28)&gt;0,AVERAGE(Gezinsbudget2023!$C28:$N28),"")</f>
        <v/>
      </c>
    </row>
    <row r="29" spans="1:16" ht="21" customHeight="1">
      <c r="A29" s="1"/>
      <c r="B29" s="42" t="s">
        <v>32</v>
      </c>
      <c r="C29" s="76"/>
      <c r="D29" s="76"/>
      <c r="E29" s="76"/>
      <c r="F29" s="76"/>
      <c r="G29" s="76"/>
      <c r="H29" s="76"/>
      <c r="I29" s="76"/>
      <c r="J29" s="76"/>
      <c r="K29" s="76"/>
      <c r="L29" s="76"/>
      <c r="M29" s="76"/>
      <c r="N29" s="76"/>
      <c r="O29" s="76" t="str">
        <f>IF(SUM(C29:N29)&gt;0,SUM(Gezinsbudget2023!$C29:N29),"")</f>
        <v/>
      </c>
      <c r="P29" s="77" t="str">
        <f>IF(SUM(C29:N29)&gt;0,AVERAGE(Gezinsbudget2023!$C29:$N29),"")</f>
        <v/>
      </c>
    </row>
    <row r="30" spans="1:16" ht="21" customHeight="1">
      <c r="B30" s="42" t="s">
        <v>33</v>
      </c>
      <c r="C30" s="76"/>
      <c r="D30" s="76"/>
      <c r="E30" s="76"/>
      <c r="F30" s="76"/>
      <c r="G30" s="76"/>
      <c r="H30" s="76"/>
      <c r="I30" s="76"/>
      <c r="J30" s="76"/>
      <c r="K30" s="76"/>
      <c r="L30" s="76"/>
      <c r="M30" s="76"/>
      <c r="N30" s="76"/>
      <c r="O30" s="76" t="str">
        <f>IF(SUM(C30:N30)&gt;0,SUM(Gezinsbudget2023!$C30:N30),"")</f>
        <v/>
      </c>
      <c r="P30" s="77" t="str">
        <f>IF(SUM(C30:N30)&gt;0,AVERAGE(Gezinsbudget2023!$C30:$N30),"")</f>
        <v/>
      </c>
    </row>
    <row r="31" spans="1:16" ht="21" customHeight="1">
      <c r="B31" s="42" t="s">
        <v>37</v>
      </c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  <c r="O31" s="76" t="str">
        <f>IF(SUM(C31:N31)&gt;0,SUM(Gezinsbudget2023!$C31:N31),"")</f>
        <v/>
      </c>
      <c r="P31" s="77" t="str">
        <f>IF(SUM(C31:N31)&gt;0,AVERAGE(Gezinsbudget2023!$C31:$N31),"")</f>
        <v/>
      </c>
    </row>
    <row r="32" spans="1:16" ht="21" customHeight="1">
      <c r="B32" s="42" t="s">
        <v>10</v>
      </c>
      <c r="C32" s="76"/>
      <c r="D32" s="76"/>
      <c r="E32" s="76"/>
      <c r="F32" s="76"/>
      <c r="G32" s="76"/>
      <c r="H32" s="76"/>
      <c r="I32" s="76"/>
      <c r="J32" s="76"/>
      <c r="K32" s="76"/>
      <c r="L32" s="76"/>
      <c r="M32" s="76"/>
      <c r="N32" s="76"/>
      <c r="O32" s="76" t="str">
        <f>IF(SUM(C32:N32)&gt;0,SUM(Gezinsbudget2023!$C32:N32),"")</f>
        <v/>
      </c>
      <c r="P32" s="77" t="str">
        <f>IF(SUM(C32:N32)&gt;0,AVERAGE(Gezinsbudget2023!$C32:$N32),"")</f>
        <v/>
      </c>
    </row>
    <row r="33" spans="2:16" ht="21" customHeight="1">
      <c r="B33" s="42" t="s">
        <v>41</v>
      </c>
      <c r="C33" s="76"/>
      <c r="D33" s="76"/>
      <c r="E33" s="76"/>
      <c r="F33" s="76"/>
      <c r="G33" s="76"/>
      <c r="H33" s="76"/>
      <c r="I33" s="76"/>
      <c r="J33" s="76"/>
      <c r="K33" s="76"/>
      <c r="L33" s="76"/>
      <c r="M33" s="76"/>
      <c r="N33" s="76"/>
      <c r="O33" s="76" t="str">
        <f>IF(SUM(C33:N33)&gt;0,SUM(Gezinsbudget2023!$C33:N33),"")</f>
        <v/>
      </c>
      <c r="P33" s="77" t="str">
        <f>IF(SUM(C33:N33)&gt;0,AVERAGE(Gezinsbudget2023!$C33:$N33),"")</f>
        <v/>
      </c>
    </row>
    <row r="34" spans="2:16" ht="21" customHeight="1">
      <c r="B34" s="42" t="s">
        <v>42</v>
      </c>
      <c r="C34" s="76"/>
      <c r="D34" s="76"/>
      <c r="E34" s="76"/>
      <c r="F34" s="76"/>
      <c r="G34" s="76"/>
      <c r="H34" s="76"/>
      <c r="I34" s="43"/>
      <c r="J34" s="76"/>
      <c r="K34" s="76"/>
      <c r="L34" s="76"/>
      <c r="M34" s="76"/>
      <c r="N34" s="76"/>
      <c r="O34" s="76" t="str">
        <f>IF(SUM(C34:N34)&gt;0,SUM(Gezinsbudget2023!$C34:N34),"")</f>
        <v/>
      </c>
      <c r="P34" s="77" t="str">
        <f>IF(SUM(C34:N34)&gt;0,AVERAGE(Gezinsbudget2023!$C34:$N34),"")</f>
        <v/>
      </c>
    </row>
    <row r="35" spans="2:16" ht="21" customHeight="1">
      <c r="B35" s="42" t="s">
        <v>70</v>
      </c>
      <c r="C35" s="76"/>
      <c r="D35" s="76"/>
      <c r="E35" s="76"/>
      <c r="F35" s="76"/>
      <c r="G35" s="76"/>
      <c r="H35" s="76"/>
      <c r="I35" s="76"/>
      <c r="J35" s="76"/>
      <c r="K35" s="76"/>
      <c r="L35" s="76"/>
      <c r="M35" s="76"/>
      <c r="N35" s="76"/>
      <c r="O35" s="76" t="str">
        <f>IF(SUM(C35:N35)&gt;0,SUM(Gezinsbudget2023!$C35:N35),"")</f>
        <v/>
      </c>
      <c r="P35" s="77" t="str">
        <f>IF(SUM(C35:N35)&gt;0,AVERAGE(Gezinsbudget2023!$C35:$N35),"")</f>
        <v/>
      </c>
    </row>
    <row r="36" spans="2:16" ht="21" customHeight="1">
      <c r="B36" s="42" t="s">
        <v>43</v>
      </c>
      <c r="C36" s="76"/>
      <c r="D36" s="76"/>
      <c r="E36" s="76"/>
      <c r="F36" s="76"/>
      <c r="G36" s="76"/>
      <c r="H36" s="76"/>
      <c r="I36" s="76"/>
      <c r="J36" s="76"/>
      <c r="K36" s="76"/>
      <c r="L36" s="76"/>
      <c r="M36" s="76"/>
      <c r="N36" s="76"/>
      <c r="O36" s="76" t="str">
        <f>IF(SUM(C36:N36)&gt;0,SUM(Gezinsbudget2023!$C36:N36),"")</f>
        <v/>
      </c>
      <c r="P36" s="77" t="str">
        <f>IF(SUM(C36:N36)&gt;0,AVERAGE(Gezinsbudget2023!$C36:$N36),"")</f>
        <v/>
      </c>
    </row>
    <row r="37" spans="2:16" ht="21" customHeight="1">
      <c r="B37" s="42" t="s">
        <v>47</v>
      </c>
      <c r="C37" s="43"/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76" t="str">
        <f>IF(SUM(C37:N37)&gt;0,SUM(Gezinsbudget2023!$C37:N37),"")</f>
        <v/>
      </c>
      <c r="P37" s="77" t="str">
        <f>IF(SUM(C37:N37)&gt;0,AVERAGE(Gezinsbudget2023!$C37:$N37),"")</f>
        <v/>
      </c>
    </row>
    <row r="38" spans="2:16" ht="21" customHeight="1">
      <c r="B38" s="42" t="s">
        <v>58</v>
      </c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76" t="str">
        <f>IF(SUM(C38:N38)&gt;0,SUM(Gezinsbudget2023!$C38:N38),"")</f>
        <v/>
      </c>
      <c r="P38" s="77" t="str">
        <f>IF(SUM(C38:N38)&gt;0,AVERAGE(Gezinsbudget2023!$C38:$N38),"")</f>
        <v/>
      </c>
    </row>
    <row r="39" spans="2:16" ht="21" customHeight="1">
      <c r="B39" s="42" t="s">
        <v>75</v>
      </c>
      <c r="C39" s="43"/>
      <c r="D39" s="43"/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76" t="str">
        <f>IF(SUM(C39:N39)&gt;0,SUM(Gezinsbudget2023!$C39:N39),"")</f>
        <v/>
      </c>
      <c r="P39" s="77" t="str">
        <f>IF(SUM(C39:N39)&gt;0,AVERAGE(Gezinsbudget2023!$C39:$N39),"")</f>
        <v/>
      </c>
    </row>
    <row r="40" spans="2:16" ht="21" customHeight="1">
      <c r="B40" s="42" t="s">
        <v>80</v>
      </c>
      <c r="C40" s="43"/>
      <c r="D40" s="43"/>
      <c r="E40" s="43"/>
      <c r="F40" s="43"/>
      <c r="G40" s="43"/>
      <c r="H40" s="43"/>
      <c r="I40" s="43"/>
      <c r="J40" s="43"/>
      <c r="K40" s="43"/>
      <c r="L40" s="43"/>
      <c r="M40" s="43"/>
      <c r="N40" s="43"/>
      <c r="O40" s="76" t="str">
        <f>IF(SUM(C40:N40)&gt;0,SUM(Gezinsbudget2023!$C40:N40),"")</f>
        <v/>
      </c>
      <c r="P40" s="77" t="str">
        <f>IF(SUM(C40:N40)&gt;0,AVERAGE(Gezinsbudget2023!$C40:$N40),"")</f>
        <v/>
      </c>
    </row>
    <row r="41" spans="2:16" ht="21" customHeight="1">
      <c r="B41" s="42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76" t="str">
        <f>IF(SUM(C41:N41)&gt;0,SUM(Gezinsbudget2023!$C41:N41),"")</f>
        <v/>
      </c>
      <c r="P41" s="77" t="str">
        <f>IF(SUM(C41:N41)&gt;0,AVERAGE(Gezinsbudget2023!$C41:$N41),"")</f>
        <v/>
      </c>
    </row>
    <row r="42" spans="2:16" ht="21" customHeight="1">
      <c r="B42" s="42"/>
      <c r="C42" s="43"/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76" t="str">
        <f>IF(SUM(C42:N42)&gt;0,SUM(Gezinsbudget2023!$C42:N42),"")</f>
        <v/>
      </c>
      <c r="P42" s="77" t="str">
        <f>IF(SUM(C42:N42)&gt;0,AVERAGE(Gezinsbudget2023!$C42:$N42),"")</f>
        <v/>
      </c>
    </row>
    <row r="43" spans="2:16" ht="21" customHeight="1">
      <c r="B43" s="42"/>
      <c r="C43" s="43"/>
      <c r="D43" s="43"/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76" t="str">
        <f>IF(SUM(C43:N43)&gt;0,SUM(Gezinsbudget2023!$C43:N43),"")</f>
        <v/>
      </c>
      <c r="P43" s="77" t="str">
        <f>IF(SUM(C43:N43)&gt;0,AVERAGE(Gezinsbudget2023!$C43:$N43),"")</f>
        <v/>
      </c>
    </row>
    <row r="44" spans="2:16" ht="21" customHeight="1">
      <c r="B44" s="42"/>
      <c r="C44" s="43"/>
      <c r="D44" s="43"/>
      <c r="E44" s="43"/>
      <c r="F44" s="43"/>
      <c r="G44" s="43"/>
      <c r="H44" s="43"/>
      <c r="I44" s="43"/>
      <c r="J44" s="43"/>
      <c r="K44" s="43"/>
      <c r="L44" s="43"/>
      <c r="M44" s="43"/>
      <c r="N44" s="43"/>
      <c r="O44" s="76" t="str">
        <f>IF(SUM(C44:N44)&gt;0,SUM(Gezinsbudget2023!$C44:N44),"")</f>
        <v/>
      </c>
      <c r="P44" s="77" t="str">
        <f>IF(SUM(C44:N44)&gt;0,AVERAGE(Gezinsbudget2023!$C44:$N44),"")</f>
        <v/>
      </c>
    </row>
    <row r="45" spans="2:16" ht="21" customHeight="1">
      <c r="B45" s="42"/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76" t="str">
        <f>IF(SUM(C45:N45)&gt;0,SUM(Gezinsbudget2023!$C45:N45),"")</f>
        <v/>
      </c>
      <c r="P45" s="77" t="str">
        <f>IF(SUM(C45:N45)&gt;0,AVERAGE(Gezinsbudget2023!$C45:$N45),"")</f>
        <v/>
      </c>
    </row>
    <row r="46" spans="2:16" ht="21" customHeight="1">
      <c r="B46" s="42"/>
      <c r="C46" s="43"/>
      <c r="D46" s="43"/>
      <c r="E46" s="43"/>
      <c r="F46" s="43"/>
      <c r="G46" s="43"/>
      <c r="H46" s="43"/>
      <c r="I46" s="43"/>
      <c r="J46" s="43"/>
      <c r="K46" s="43"/>
      <c r="L46" s="43"/>
      <c r="M46" s="43"/>
      <c r="N46" s="43"/>
      <c r="O46" s="76" t="str">
        <f>IF(SUM(C46:N46)&gt;0,SUM(Gezinsbudget2023!$C46:N46),"")</f>
        <v/>
      </c>
      <c r="P46" s="77" t="str">
        <f>IF(SUM(C46:N46)&gt;0,AVERAGE(Gezinsbudget2023!$C46:$N46),"")</f>
        <v/>
      </c>
    </row>
    <row r="47" spans="2:16" ht="21" customHeight="1">
      <c r="B47" s="42"/>
      <c r="C47" s="43"/>
      <c r="D47" s="43"/>
      <c r="E47" s="43"/>
      <c r="F47" s="43"/>
      <c r="G47" s="43"/>
      <c r="H47" s="43"/>
      <c r="I47" s="43"/>
      <c r="J47" s="43"/>
      <c r="K47" s="43"/>
      <c r="L47" s="43"/>
      <c r="M47" s="43"/>
      <c r="N47" s="43"/>
      <c r="O47" s="76" t="str">
        <f>IF(SUM(C47:N47)&gt;0,SUM(Gezinsbudget2023!$C47:N47),"")</f>
        <v/>
      </c>
      <c r="P47" s="77" t="str">
        <f>IF(SUM(C47:N47)&gt;0,AVERAGE(Gezinsbudget2023!$C47:$N47),"")</f>
        <v/>
      </c>
    </row>
    <row r="48" spans="2:16" ht="21" customHeight="1">
      <c r="B48" s="42"/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3"/>
      <c r="O48" s="76" t="str">
        <f>IF(SUM(C48:N48)&gt;0,SUM(Gezinsbudget2023!$C48:N48),"")</f>
        <v/>
      </c>
      <c r="P48" s="77" t="str">
        <f>IF(SUM(C48:N48)&gt;0,AVERAGE(Gezinsbudget2023!$C48:$N48),"")</f>
        <v/>
      </c>
    </row>
    <row r="49" spans="2:16" ht="21" customHeight="1">
      <c r="B49" s="42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76" t="str">
        <f>IF(SUM(C49:N49)&gt;0,SUM(Gezinsbudget2023!$C49:N49),"")</f>
        <v/>
      </c>
      <c r="P49" s="77" t="str">
        <f>IF(SUM(C49:N49)&gt;0,AVERAGE(Gezinsbudget2023!$C49:$N49),"")</f>
        <v/>
      </c>
    </row>
    <row r="50" spans="2:16" ht="21" customHeight="1">
      <c r="B50" s="42"/>
      <c r="C50" s="43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76" t="str">
        <f>IF(SUM(C50:N50)&gt;0,SUM(Gezinsbudget2023!$C50:N50),"")</f>
        <v/>
      </c>
      <c r="P50" s="77" t="str">
        <f>IF(SUM(C50:N50)&gt;0,AVERAGE(Gezinsbudget2023!$C50:$N50),"")</f>
        <v/>
      </c>
    </row>
    <row r="51" spans="2:16" ht="21" customHeight="1">
      <c r="B51" s="42"/>
      <c r="C51" s="43"/>
      <c r="D51" s="43"/>
      <c r="E51" s="43"/>
      <c r="F51" s="43"/>
      <c r="G51" s="43"/>
      <c r="H51" s="43"/>
      <c r="I51" s="43"/>
      <c r="J51" s="43"/>
      <c r="K51" s="43"/>
      <c r="L51" s="43"/>
      <c r="M51" s="43"/>
      <c r="N51" s="43"/>
      <c r="O51" s="76" t="str">
        <f>IF(SUM(C51:N51)&gt;0,SUM(Gezinsbudget2023!$C51:N51),"")</f>
        <v/>
      </c>
      <c r="P51" s="77" t="str">
        <f>IF(SUM(C51:N51)&gt;0,AVERAGE(Gezinsbudget2023!$C51:$N51),"")</f>
        <v/>
      </c>
    </row>
    <row r="52" spans="2:16" ht="21" customHeight="1">
      <c r="B52" s="42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76" t="str">
        <f>IF(SUM(C52:N52)&gt;0,SUM(Gezinsbudget2023!$C52:N52),"")</f>
        <v/>
      </c>
      <c r="P52" s="77" t="str">
        <f>IF(SUM(C52:N52)&gt;0,AVERAGE(Gezinsbudget2023!$C52:$N52),"")</f>
        <v/>
      </c>
    </row>
    <row r="53" spans="2:16" ht="21" customHeight="1">
      <c r="B53" s="42"/>
      <c r="C53" s="43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76" t="str">
        <f>IF(SUM(C53:N53)&gt;0,SUM(Gezinsbudget2023!$C53:N53),"")</f>
        <v/>
      </c>
      <c r="P53" s="77" t="str">
        <f>IF(SUM(C53:N53)&gt;0,AVERAGE(Gezinsbudget2023!$C53:$N53),"")</f>
        <v/>
      </c>
    </row>
    <row r="54" spans="2:16" ht="21" customHeight="1">
      <c r="B54" s="42"/>
      <c r="C54" s="43"/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76" t="str">
        <f>IF(SUM(C54:N54)&gt;0,SUM(Gezinsbudget2023!$C54:N54),"")</f>
        <v/>
      </c>
      <c r="P54" s="77" t="str">
        <f>IF(SUM(C54:N54)&gt;0,AVERAGE(Gezinsbudget2023!$C54:$N54),"")</f>
        <v/>
      </c>
    </row>
    <row r="55" spans="2:16" ht="21" customHeight="1">
      <c r="B55" s="42"/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76" t="str">
        <f>IF(SUM(C55:N55)&gt;0,SUM(Gezinsbudget2023!$C55:N55),"")</f>
        <v/>
      </c>
      <c r="P55" s="77" t="str">
        <f>IF(SUM(C55:N55)&gt;0,AVERAGE(Gezinsbudget2023!$C55:$N55),"")</f>
        <v/>
      </c>
    </row>
    <row r="56" spans="2:16" ht="21" customHeight="1">
      <c r="B56" s="78"/>
      <c r="C56" s="78"/>
      <c r="D56" s="78"/>
      <c r="E56" s="78"/>
      <c r="F56" s="78"/>
      <c r="G56" s="78"/>
      <c r="H56" s="78"/>
      <c r="I56" s="78"/>
      <c r="J56" s="78"/>
      <c r="K56" s="78"/>
      <c r="L56" s="78"/>
      <c r="M56" s="78"/>
      <c r="N56" s="78"/>
      <c r="O56" s="76" t="str">
        <f>IF(SUM(C56:N56)&gt;0,SUM(Gezinsbudget2023!$C56:N56),"")</f>
        <v/>
      </c>
      <c r="P56" s="77" t="str">
        <f>IF(SUM(C56:N56)&gt;0,AVERAGE(Gezinsbudget2023!$C56:$N56),"")</f>
        <v/>
      </c>
    </row>
    <row r="57" spans="2:16" ht="21" customHeight="1">
      <c r="B57" s="78"/>
      <c r="C57" s="78"/>
      <c r="D57" s="78"/>
      <c r="E57" s="78"/>
      <c r="F57" s="78"/>
      <c r="G57" s="78"/>
      <c r="H57" s="78"/>
      <c r="I57" s="78"/>
      <c r="J57" s="78"/>
      <c r="K57" s="78"/>
      <c r="L57" s="78"/>
      <c r="M57" s="78"/>
      <c r="N57" s="78"/>
      <c r="O57" s="76" t="str">
        <f>IF(SUM(C57:N57)&gt;0,SUM(Gezinsbudget2023!$C57:N57),"")</f>
        <v/>
      </c>
      <c r="P57" s="77" t="str">
        <f>IF(SUM(C57:N57)&gt;0,AVERAGE(Gezinsbudget2023!$C57:$N57),"")</f>
        <v/>
      </c>
    </row>
    <row r="58" spans="2:16" ht="21" customHeight="1">
      <c r="B58" s="78"/>
      <c r="C58" s="78"/>
      <c r="D58" s="78"/>
      <c r="E58" s="78"/>
      <c r="F58" s="78"/>
      <c r="G58" s="78"/>
      <c r="H58" s="78"/>
      <c r="I58" s="78"/>
      <c r="J58" s="78"/>
      <c r="K58" s="78"/>
      <c r="L58" s="78"/>
      <c r="M58" s="78"/>
      <c r="N58" s="78"/>
      <c r="O58" s="76" t="str">
        <f>IF(SUM(C58:N58)&gt;0,SUM(Gezinsbudget2023!$C58:N58),"")</f>
        <v/>
      </c>
      <c r="P58" s="77" t="str">
        <f>IF(SUM(C58:N58)&gt;0,AVERAGE(Gezinsbudget2023!$C58:$N58),"")</f>
        <v/>
      </c>
    </row>
    <row r="59" spans="2:16" ht="21" customHeight="1">
      <c r="B59" s="78"/>
      <c r="C59" s="78"/>
      <c r="D59" s="78"/>
      <c r="E59" s="78"/>
      <c r="F59" s="78"/>
      <c r="G59" s="78"/>
      <c r="H59" s="78"/>
      <c r="I59" s="78"/>
      <c r="J59" s="78"/>
      <c r="K59" s="78"/>
      <c r="L59" s="78"/>
      <c r="M59" s="78"/>
      <c r="N59" s="78"/>
      <c r="O59" s="76" t="str">
        <f>IF(SUM(C59:N59)&gt;0,SUM(Gezinsbudget2023!$C59:N59),"")</f>
        <v/>
      </c>
      <c r="P59" s="77" t="str">
        <f>IF(SUM(C59:N59)&gt;0,AVERAGE(Gezinsbudget2023!$C59:$N59),"")</f>
        <v/>
      </c>
    </row>
    <row r="60" spans="2:16" ht="21" customHeight="1">
      <c r="B60" s="78"/>
      <c r="C60" s="78"/>
      <c r="D60" s="78"/>
      <c r="E60" s="78"/>
      <c r="F60" s="78"/>
      <c r="G60" s="78"/>
      <c r="H60" s="78"/>
      <c r="I60" s="78"/>
      <c r="J60" s="78"/>
      <c r="K60" s="78"/>
      <c r="L60" s="78"/>
      <c r="M60" s="78"/>
      <c r="N60" s="78"/>
      <c r="O60" s="76" t="str">
        <f>IF(SUM(C60:N60)&gt;0,SUM(Gezinsbudget2023!$C60:N60),"")</f>
        <v/>
      </c>
      <c r="P60" s="77" t="str">
        <f>IF(SUM(C60:N60)&gt;0,AVERAGE(Gezinsbudget2023!$C60:$N60),"")</f>
        <v/>
      </c>
    </row>
    <row r="61" spans="2:16" ht="21" customHeight="1">
      <c r="B61" s="78"/>
      <c r="C61" s="78"/>
      <c r="D61" s="78"/>
      <c r="E61" s="78"/>
      <c r="F61" s="78"/>
      <c r="G61" s="78"/>
      <c r="H61" s="78"/>
      <c r="I61" s="78"/>
      <c r="J61" s="78"/>
      <c r="K61" s="78"/>
      <c r="L61" s="78"/>
      <c r="M61" s="78"/>
      <c r="N61" s="78"/>
      <c r="O61" s="76" t="str">
        <f>IF(SUM(C61:N61)&gt;0,SUM(Gezinsbudget2023!$C61:N61),"")</f>
        <v/>
      </c>
      <c r="P61" s="77" t="str">
        <f>IF(SUM(C61:N61)&gt;0,AVERAGE(Gezinsbudget2023!$C61:$N61),"")</f>
        <v/>
      </c>
    </row>
    <row r="62" spans="2:16" ht="21" customHeight="1"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</row>
  </sheetData>
  <mergeCells count="2">
    <mergeCell ref="B2:D2"/>
    <mergeCell ref="E2:F2"/>
  </mergeCells>
  <conditionalFormatting sqref="B15:P61">
    <cfRule type="expression" dxfId="34" priority="1">
      <formula>$B15&lt;&gt;""</formula>
    </cfRule>
  </conditionalFormatting>
  <printOptions horizontalCentered="1"/>
  <pageMargins left="0.25" right="0.25" top="0.5" bottom="0.75" header="0.3" footer="0.3"/>
  <pageSetup paperSize="9" fitToHeight="0" orientation="portrait" r:id="rId1"/>
  <headerFooter differentFirst="1">
    <oddFooter>Page &amp;P of &amp;N</oddFooter>
  </headerFooter>
  <drawing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6</vt:i4>
      </vt:variant>
      <vt:variant>
        <vt:lpstr>Benoemde bereiken</vt:lpstr>
      </vt:variant>
      <vt:variant>
        <vt:i4>6</vt:i4>
      </vt:variant>
    </vt:vector>
  </HeadingPairs>
  <TitlesOfParts>
    <vt:vector size="12" baseType="lpstr">
      <vt:lpstr>Verrichtingen</vt:lpstr>
      <vt:lpstr>Gezinsbudget2019</vt:lpstr>
      <vt:lpstr>Gezinsbudget2020</vt:lpstr>
      <vt:lpstr>Gezinsbudget2021</vt:lpstr>
      <vt:lpstr>Gezinsbudget2022</vt:lpstr>
      <vt:lpstr>Gezinsbudget2023</vt:lpstr>
      <vt:lpstr>Gezinsbudget2020!Print_Titles</vt:lpstr>
      <vt:lpstr>Gezinsbudget2021!Print_Titles</vt:lpstr>
      <vt:lpstr>Gezinsbudget2022!Print_Titles</vt:lpstr>
      <vt:lpstr>Gezinsbudget2023!Print_Titles</vt:lpstr>
      <vt:lpstr>Print_Titles</vt:lpstr>
      <vt:lpstr>Uitgaven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 cools</dc:creator>
  <cp:lastModifiedBy>luc cools</cp:lastModifiedBy>
  <dcterms:created xsi:type="dcterms:W3CDTF">2013-11-29T19:17:45Z</dcterms:created>
  <dcterms:modified xsi:type="dcterms:W3CDTF">2019-11-02T11:21:42Z</dcterms:modified>
</cp:coreProperties>
</file>